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760" firstSheet="1" activeTab="5"/>
  </bookViews>
  <sheets>
    <sheet name="1次リーグ" sheetId="1" r:id="rId1"/>
    <sheet name="1次リーグ対戦表(11月3日）" sheetId="2" r:id="rId2"/>
    <sheet name="2次リーグ対戦表(11月4日）" sheetId="3" r:id="rId3"/>
    <sheet name="1次星取表" sheetId="4" r:id="rId4"/>
    <sheet name="2次リーグ" sheetId="5" r:id="rId5"/>
    <sheet name="2次リーグ対戦表(二次）" sheetId="6" r:id="rId6"/>
    <sheet name="2次星取表" sheetId="7" r:id="rId7"/>
  </sheets>
  <definedNames/>
  <calcPr fullCalcOnLoad="1"/>
</workbook>
</file>

<file path=xl/sharedStrings.xml><?xml version="1.0" encoding="utf-8"?>
<sst xmlns="http://schemas.openxmlformats.org/spreadsheetml/2006/main" count="639" uniqueCount="129">
  <si>
    <t>1次予選</t>
  </si>
  <si>
    <t>2次予選</t>
  </si>
  <si>
    <t>各ブロック上位2チームが2次リーグ進出</t>
  </si>
  <si>
    <t>A</t>
  </si>
  <si>
    <t>B</t>
  </si>
  <si>
    <t>C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</si>
  <si>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</si>
  <si>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</si>
  <si>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</si>
  <si>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</si>
  <si>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</si>
  <si>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</si>
  <si>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</si>
  <si>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</si>
  <si>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</si>
  <si>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審判</t>
  </si>
  <si>
    <t>D</t>
  </si>
  <si>
    <t>ベンチ左側</t>
  </si>
  <si>
    <t>ベンチ右側</t>
  </si>
  <si>
    <t>試合数</t>
  </si>
  <si>
    <t>得点</t>
  </si>
  <si>
    <t>【1次リーグ】</t>
  </si>
  <si>
    <t>【1次リーグブロック表】</t>
  </si>
  <si>
    <t>【2次予選抽選会】</t>
  </si>
  <si>
    <t>※2次予選進出チームの指導者は必ず参加する事！</t>
  </si>
  <si>
    <t>※参加しないチームがあった場合はそのブロックの下位のチームを繰り上げします</t>
  </si>
  <si>
    <t>F</t>
  </si>
  <si>
    <t>E</t>
  </si>
  <si>
    <t>対戦</t>
  </si>
  <si>
    <t>時間</t>
  </si>
  <si>
    <t>vs</t>
  </si>
  <si>
    <t>3級以上の有資格者</t>
  </si>
  <si>
    <t>1次予選各ブロック１位から抽選で決めていく</t>
  </si>
  <si>
    <t>【開催日及び会場】</t>
  </si>
  <si>
    <t>【予備日】</t>
  </si>
  <si>
    <t>蒲原河川敷D1</t>
  </si>
  <si>
    <t>蒲原河川敷D2</t>
  </si>
  <si>
    <t>蒲原河川敷F1</t>
  </si>
  <si>
    <t>蒲原河川敷F2</t>
  </si>
  <si>
    <t>【2次リーグブロック表】</t>
  </si>
  <si>
    <t>【2次リーグ】</t>
  </si>
  <si>
    <t>2次リーグのブロックは1次予選各グループ1位チームより抽選にて、決定する</t>
  </si>
  <si>
    <t>蒲原河川敷D1、D2、F1、F2</t>
  </si>
  <si>
    <t>ブロック</t>
  </si>
  <si>
    <t>各ブロック1位</t>
  </si>
  <si>
    <t>各ブロック2位</t>
  </si>
  <si>
    <t>【　審判　】</t>
  </si>
  <si>
    <t>勝</t>
  </si>
  <si>
    <t>負</t>
  </si>
  <si>
    <t>分</t>
  </si>
  <si>
    <t>失点</t>
  </si>
  <si>
    <t>得失点</t>
  </si>
  <si>
    <t>勝ち点</t>
  </si>
  <si>
    <t>順位</t>
  </si>
  <si>
    <t>-</t>
  </si>
  <si>
    <t>-</t>
  </si>
  <si>
    <t>Aブロック</t>
  </si>
  <si>
    <t>Cブロック</t>
  </si>
  <si>
    <t>Dブロック</t>
  </si>
  <si>
    <t>Eブロック</t>
  </si>
  <si>
    <t>Fブロック</t>
  </si>
  <si>
    <t>NTT西日本グループカップ</t>
  </si>
  <si>
    <t>NTT西日本グループカップ</t>
  </si>
  <si>
    <t>副審</t>
  </si>
  <si>
    <t>主審・4審</t>
  </si>
  <si>
    <t>Bブロック</t>
  </si>
  <si>
    <t>不二見SSS</t>
  </si>
  <si>
    <t>浜田SSS</t>
  </si>
  <si>
    <t>袖師SSS</t>
  </si>
  <si>
    <t>岡小SSS</t>
  </si>
  <si>
    <t>清水クラブSS</t>
  </si>
  <si>
    <t>有度FCR</t>
  </si>
  <si>
    <t>入江SSS</t>
  </si>
  <si>
    <t>高部JFC</t>
  </si>
  <si>
    <t>三保FC</t>
  </si>
  <si>
    <t>飯田ファイターズ</t>
  </si>
  <si>
    <t>駒越小SSS</t>
  </si>
  <si>
    <t>SALFUS oRs</t>
  </si>
  <si>
    <t>清水プエルトSC</t>
  </si>
  <si>
    <t>Viento FC</t>
  </si>
  <si>
    <t>由比SSS</t>
  </si>
  <si>
    <t>有度FC</t>
  </si>
  <si>
    <t>興津SSS</t>
  </si>
  <si>
    <t>江尻SSS</t>
  </si>
  <si>
    <t>-</t>
  </si>
  <si>
    <t>Bブロック</t>
  </si>
  <si>
    <t>Cブロック</t>
  </si>
  <si>
    <t>Dブロック</t>
  </si>
  <si>
    <t>試合開始10分前に主審・線審・予備審は各本部横審判テントに集合</t>
  </si>
  <si>
    <t>(土）</t>
  </si>
  <si>
    <r>
      <t>4チーム6</t>
    </r>
    <r>
      <rPr>
        <sz val="11"/>
        <color indexed="8"/>
        <rFont val="MS UI Gothic"/>
        <family val="3"/>
      </rPr>
      <t>ブロックが総当たりのリーグ戦</t>
    </r>
  </si>
  <si>
    <t>高部・高部東SSS</t>
  </si>
  <si>
    <t>ヴァロルFC</t>
  </si>
  <si>
    <t>FCS-Stolz</t>
  </si>
  <si>
    <t>庵原SC</t>
  </si>
  <si>
    <t>SALFUS oRsA1</t>
  </si>
  <si>
    <t>1次予選終了後、Dコート本部にて行います。</t>
  </si>
  <si>
    <t>第45回　静岡県サッカースポーツ少年団大会</t>
  </si>
  <si>
    <t>F</t>
  </si>
  <si>
    <t>NTT西日本グループカップ中東部支部1次予選　　11月4日(日)</t>
  </si>
  <si>
    <t>NTT西日本グループカップ中東部支部1次予選　　11月3日(土)</t>
  </si>
  <si>
    <r>
      <rPr>
        <sz val="11"/>
        <color indexed="8"/>
        <rFont val="MS UI Gothic"/>
        <family val="3"/>
      </rPr>
      <t>4チーム</t>
    </r>
    <r>
      <rPr>
        <sz val="11"/>
        <color indexed="8"/>
        <rFont val="MS UI Gothic"/>
        <family val="3"/>
      </rPr>
      <t>3</t>
    </r>
    <r>
      <rPr>
        <sz val="11"/>
        <color indexed="8"/>
        <rFont val="MS UI Gothic"/>
        <family val="3"/>
      </rPr>
      <t>ブロックが総当たりのリーグ戦</t>
    </r>
  </si>
  <si>
    <t>各ブロックの上位2チームが県大会出場権を得る</t>
  </si>
  <si>
    <t>4チーム3ブロックに分かれてリーグ戦を行う</t>
  </si>
  <si>
    <t>①</t>
  </si>
  <si>
    <t>D</t>
  </si>
  <si>
    <t>vs</t>
  </si>
  <si>
    <t>②</t>
  </si>
  <si>
    <t>E</t>
  </si>
  <si>
    <t>③</t>
  </si>
  <si>
    <t>F</t>
  </si>
  <si>
    <t>-</t>
  </si>
  <si>
    <t>三保FC</t>
  </si>
  <si>
    <t>飯田ファイターズ</t>
  </si>
  <si>
    <t>江尻SSS</t>
  </si>
  <si>
    <t>高部・高部東SSS</t>
  </si>
  <si>
    <t>有度FC</t>
  </si>
  <si>
    <t>SALFUS oRs</t>
  </si>
  <si>
    <t>清水クラブ</t>
  </si>
  <si>
    <t>由比SSS</t>
  </si>
  <si>
    <t>高部JFC</t>
  </si>
  <si>
    <t>袖師SSS</t>
  </si>
  <si>
    <t>入江SSS</t>
  </si>
  <si>
    <t>VALOR FC</t>
  </si>
  <si>
    <t>A</t>
  </si>
  <si>
    <t>B</t>
  </si>
  <si>
    <t>C</t>
  </si>
  <si>
    <t>NTT西日本グループカップ中東部支部1次予選　　11月24日(土)</t>
  </si>
  <si>
    <t>NTT西日本グループカップ中東部支部1次予選　　12月 2日(日)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</si>
</sst>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b/>
      <sz val="11"/>
      <color indexed="10"/>
      <name val="MS UI Gothic"/>
      <family val="3"/>
    </font>
    <font>
      <b/>
      <sz val="11"/>
      <name val="MS UI Gothic"/>
      <family val="3"/>
    </font>
    <font>
      <sz val="11"/>
      <name val="MS UI Gothic"/>
      <family val="3"/>
    </font>
    <font>
      <b/>
      <sz val="11"/>
      <color indexed="8"/>
      <name val="MS UI Gothic"/>
      <family val="3"/>
    </font>
    <font>
      <b/>
      <sz val="14"/>
      <color indexed="8"/>
      <name val="MS UI Gothic"/>
      <family val="3"/>
    </font>
    <font>
      <b/>
      <sz val="12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b/>
      <sz val="10"/>
      <name val="MS UI Gothic"/>
      <family val="3"/>
    </font>
    <font>
      <sz val="8"/>
      <name val="MS UI Gothic"/>
      <family val="3"/>
    </font>
    <font>
      <sz val="12"/>
      <name val="MS UI Gothic"/>
      <family val="3"/>
    </font>
    <font>
      <sz val="16"/>
      <name val="MS UI Gothic"/>
      <family val="3"/>
    </font>
    <font>
      <b/>
      <sz val="14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40"/>
      <name val="MS UI Gothic"/>
      <family val="3"/>
    </font>
    <font>
      <sz val="12"/>
      <color indexed="8"/>
      <name val="MS UI Gothic"/>
      <family val="3"/>
    </font>
    <font>
      <sz val="11"/>
      <color indexed="10"/>
      <name val="MS UI Gothic"/>
      <family val="3"/>
    </font>
    <font>
      <b/>
      <sz val="16"/>
      <color indexed="9"/>
      <name val="MS UI Gothic"/>
      <family val="3"/>
    </font>
    <font>
      <sz val="14"/>
      <color indexed="8"/>
      <name val="MS UI Gothic"/>
      <family val="3"/>
    </font>
    <font>
      <sz val="10"/>
      <color indexed="8"/>
      <name val="MS UI Gothic"/>
      <family val="3"/>
    </font>
    <font>
      <sz val="9"/>
      <color indexed="8"/>
      <name val="MS UI Gothic"/>
      <family val="3"/>
    </font>
    <font>
      <sz val="8"/>
      <color indexed="8"/>
      <name val="MS UI Gothic"/>
      <family val="3"/>
    </font>
    <font>
      <sz val="18"/>
      <color indexed="9"/>
      <name val="MS UI Gothic"/>
      <family val="3"/>
    </font>
    <font>
      <sz val="11"/>
      <color indexed="9"/>
      <name val="MS UI Gothic"/>
      <family val="3"/>
    </font>
    <font>
      <b/>
      <sz val="10"/>
      <color indexed="8"/>
      <name val="MS UI Gothic"/>
      <family val="3"/>
    </font>
    <font>
      <sz val="16"/>
      <color indexed="8"/>
      <name val="MS UI Gothic"/>
      <family val="3"/>
    </font>
    <font>
      <b/>
      <sz val="10"/>
      <color indexed="10"/>
      <name val="MS UI Gothic"/>
      <family val="3"/>
    </font>
    <font>
      <b/>
      <sz val="12"/>
      <color indexed="10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4"/>
      <color rgb="FF00B0F0"/>
      <name val="MS UI Gothic"/>
      <family val="3"/>
    </font>
    <font>
      <sz val="12"/>
      <color theme="1"/>
      <name val="MS UI Gothic"/>
      <family val="3"/>
    </font>
    <font>
      <sz val="11"/>
      <color rgb="FFFF0000"/>
      <name val="MS UI Gothic"/>
      <family val="3"/>
    </font>
    <font>
      <b/>
      <sz val="11"/>
      <color rgb="FFFF0000"/>
      <name val="MS UI Gothic"/>
      <family val="3"/>
    </font>
    <font>
      <b/>
      <sz val="11"/>
      <color theme="1"/>
      <name val="MS UI Gothic"/>
      <family val="3"/>
    </font>
    <font>
      <b/>
      <sz val="16"/>
      <color theme="0"/>
      <name val="MS UI Gothic"/>
      <family val="3"/>
    </font>
    <font>
      <sz val="14"/>
      <color theme="1"/>
      <name val="MS UI Gothic"/>
      <family val="3"/>
    </font>
    <font>
      <b/>
      <sz val="14"/>
      <color theme="1"/>
      <name val="MS UI Gothic"/>
      <family val="3"/>
    </font>
    <font>
      <sz val="10"/>
      <color theme="1"/>
      <name val="MS UI Gothic"/>
      <family val="3"/>
    </font>
    <font>
      <sz val="9"/>
      <color theme="1"/>
      <name val="MS UI Gothic"/>
      <family val="3"/>
    </font>
    <font>
      <sz val="8"/>
      <color theme="1"/>
      <name val="MS UI Gothic"/>
      <family val="3"/>
    </font>
    <font>
      <sz val="18"/>
      <color theme="0"/>
      <name val="MS UI Gothic"/>
      <family val="3"/>
    </font>
    <font>
      <sz val="11"/>
      <color theme="0"/>
      <name val="MS UI Gothic"/>
      <family val="3"/>
    </font>
    <font>
      <sz val="11"/>
      <name val="Calibri"/>
      <family val="3"/>
    </font>
    <font>
      <b/>
      <sz val="10"/>
      <color theme="1"/>
      <name val="MS UI Gothic"/>
      <family val="3"/>
    </font>
    <font>
      <sz val="16"/>
      <color theme="1"/>
      <name val="MS UI Gothic"/>
      <family val="3"/>
    </font>
    <font>
      <b/>
      <sz val="10"/>
      <color rgb="FFFF0000"/>
      <name val="MS UI Gothic"/>
      <family val="3"/>
    </font>
    <font>
      <b/>
      <sz val="12"/>
      <color rgb="FFFF00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medium"/>
      <right style="medium"/>
      <top style="medium"/>
      <bottom style="thin"/>
      <diagonal style="hair"/>
    </border>
    <border diagonalDown="1">
      <left style="medium"/>
      <right style="medium"/>
      <top style="thin"/>
      <bottom style="thin"/>
      <diagonal style="hair"/>
    </border>
    <border diagonalDown="1">
      <left style="medium"/>
      <right style="medium"/>
      <top style="thin"/>
      <bottom style="medium"/>
      <diagonal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/>
      <top style="medium"/>
      <bottom style="medium"/>
      <diagonal style="hair"/>
    </border>
    <border diagonalDown="1">
      <left style="thin"/>
      <right style="thin"/>
      <top style="medium"/>
      <bottom style="medium"/>
      <diagonal style="hair"/>
    </border>
    <border diagonalDown="1">
      <left style="thin"/>
      <right style="medium"/>
      <top style="medium"/>
      <bottom style="medium"/>
      <diagonal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3" fillId="32" borderId="0" applyNumberFormat="0" applyBorder="0" applyAlignment="0" applyProtection="0"/>
  </cellStyleXfs>
  <cellXfs count="286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70" fillId="0" borderId="0" xfId="60" applyFont="1" applyFill="1" applyAlignment="1">
      <alignment horizontal="center" vertical="center" shrinkToFit="1"/>
      <protection/>
    </xf>
    <xf numFmtId="0" fontId="3" fillId="0" borderId="0" xfId="60" applyFont="1" applyFill="1">
      <alignment vertical="center"/>
      <protection/>
    </xf>
    <xf numFmtId="0" fontId="71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0" fontId="7" fillId="0" borderId="15" xfId="0" applyNumberFormat="1" applyFont="1" applyFill="1" applyBorder="1" applyAlignment="1">
      <alignment horizontal="center" vertical="center"/>
    </xf>
    <xf numFmtId="20" fontId="7" fillId="0" borderId="16" xfId="0" applyNumberFormat="1" applyFont="1" applyFill="1" applyBorder="1" applyAlignment="1">
      <alignment horizontal="center" vertical="center"/>
    </xf>
    <xf numFmtId="20" fontId="7" fillId="0" borderId="26" xfId="0" applyNumberFormat="1" applyFont="1" applyFill="1" applyBorder="1" applyAlignment="1">
      <alignment horizontal="center" vertical="center"/>
    </xf>
    <xf numFmtId="20" fontId="7" fillId="0" borderId="23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56" fontId="4" fillId="0" borderId="0" xfId="0" applyNumberFormat="1" applyFont="1" applyAlignment="1">
      <alignment vertical="center"/>
    </xf>
    <xf numFmtId="0" fontId="12" fillId="0" borderId="30" xfId="61" applyFont="1" applyFill="1" applyBorder="1" applyAlignment="1">
      <alignment vertical="center" shrinkToFit="1"/>
      <protection/>
    </xf>
    <xf numFmtId="0" fontId="12" fillId="0" borderId="0" xfId="61" applyFont="1" applyFill="1" applyBorder="1" applyAlignment="1">
      <alignment vertical="center" shrinkToFit="1"/>
      <protection/>
    </xf>
    <xf numFmtId="0" fontId="73" fillId="0" borderId="18" xfId="0" applyFont="1" applyFill="1" applyBorder="1" applyAlignment="1" applyProtection="1">
      <alignment horizontal="center" vertical="center" shrinkToFit="1"/>
      <protection/>
    </xf>
    <xf numFmtId="0" fontId="74" fillId="0" borderId="18" xfId="0" applyFont="1" applyFill="1" applyBorder="1" applyAlignment="1" applyProtection="1">
      <alignment horizontal="center" vertical="center" shrinkToFit="1"/>
      <protection/>
    </xf>
    <xf numFmtId="0" fontId="74" fillId="0" borderId="18" xfId="0" applyFont="1" applyFill="1" applyBorder="1" applyAlignment="1" applyProtection="1">
      <alignment horizontal="center" vertical="center" wrapText="1" shrinkToFit="1"/>
      <protection/>
    </xf>
    <xf numFmtId="0" fontId="66" fillId="0" borderId="18" xfId="0" applyFont="1" applyFill="1" applyBorder="1" applyAlignment="1" applyProtection="1">
      <alignment horizontal="center" vertical="center" shrinkToFit="1"/>
      <protection/>
    </xf>
    <xf numFmtId="0" fontId="75" fillId="0" borderId="18" xfId="0" applyFont="1" applyFill="1" applyBorder="1" applyAlignment="1" applyProtection="1">
      <alignment horizontal="center" vertical="center" wrapText="1" shrinkToFit="1"/>
      <protection/>
    </xf>
    <xf numFmtId="0" fontId="7" fillId="0" borderId="12" xfId="0" applyFont="1" applyFill="1" applyBorder="1" applyAlignment="1">
      <alignment horizontal="center" vertical="center"/>
    </xf>
    <xf numFmtId="20" fontId="69" fillId="0" borderId="11" xfId="0" applyNumberFormat="1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 shrinkToFit="1"/>
    </xf>
    <xf numFmtId="0" fontId="69" fillId="0" borderId="18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 shrinkToFit="1"/>
    </xf>
    <xf numFmtId="0" fontId="69" fillId="0" borderId="18" xfId="0" applyFont="1" applyFill="1" applyBorder="1" applyAlignment="1">
      <alignment horizontal="center" vertical="center" shrinkToFit="1"/>
    </xf>
    <xf numFmtId="0" fontId="69" fillId="0" borderId="14" xfId="0" applyFont="1" applyFill="1" applyBorder="1" applyAlignment="1">
      <alignment horizontal="center" vertical="center" shrinkToFit="1"/>
    </xf>
    <xf numFmtId="20" fontId="69" fillId="0" borderId="12" xfId="0" applyNumberFormat="1" applyFont="1" applyFill="1" applyBorder="1" applyAlignment="1">
      <alignment horizontal="center" vertical="center"/>
    </xf>
    <xf numFmtId="20" fontId="64" fillId="0" borderId="16" xfId="0" applyNumberFormat="1" applyFont="1" applyFill="1" applyBorder="1" applyAlignment="1">
      <alignment horizontal="center" vertical="center"/>
    </xf>
    <xf numFmtId="20" fontId="64" fillId="0" borderId="26" xfId="0" applyNumberFormat="1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 shrinkToFit="1"/>
    </xf>
    <xf numFmtId="0" fontId="69" fillId="0" borderId="17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 shrinkToFit="1"/>
    </xf>
    <xf numFmtId="0" fontId="69" fillId="0" borderId="17" xfId="0" applyFont="1" applyFill="1" applyBorder="1" applyAlignment="1">
      <alignment horizontal="center" vertical="center" shrinkToFit="1"/>
    </xf>
    <xf numFmtId="0" fontId="69" fillId="0" borderId="22" xfId="0" applyFont="1" applyFill="1" applyBorder="1" applyAlignment="1">
      <alignment horizontal="center" vertical="center" shrinkToFit="1"/>
    </xf>
    <xf numFmtId="20" fontId="69" fillId="0" borderId="13" xfId="0" applyNumberFormat="1" applyFont="1" applyFill="1" applyBorder="1" applyAlignment="1">
      <alignment horizontal="center" vertical="center"/>
    </xf>
    <xf numFmtId="20" fontId="64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73" fillId="0" borderId="31" xfId="0" applyFont="1" applyFill="1" applyBorder="1" applyAlignment="1" applyProtection="1">
      <alignment horizontal="center" vertical="center"/>
      <protection locked="0"/>
    </xf>
    <xf numFmtId="0" fontId="73" fillId="0" borderId="20" xfId="0" applyFont="1" applyFill="1" applyBorder="1" applyAlignment="1" applyProtection="1">
      <alignment horizontal="center" vertical="center"/>
      <protection locked="0"/>
    </xf>
    <xf numFmtId="0" fontId="73" fillId="0" borderId="19" xfId="0" applyFont="1" applyFill="1" applyBorder="1" applyAlignment="1" applyProtection="1">
      <alignment horizontal="center" vertical="center"/>
      <protection/>
    </xf>
    <xf numFmtId="0" fontId="73" fillId="0" borderId="31" xfId="0" applyFont="1" applyFill="1" applyBorder="1" applyAlignment="1" applyProtection="1">
      <alignment horizontal="center" vertical="center"/>
      <protection/>
    </xf>
    <xf numFmtId="0" fontId="73" fillId="0" borderId="2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7" fillId="0" borderId="3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horizontal="distributed" vertical="center"/>
    </xf>
    <xf numFmtId="0" fontId="6" fillId="0" borderId="0" xfId="60" applyFont="1" applyFill="1" applyAlignment="1">
      <alignment/>
      <protection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Alignment="1">
      <alignment vertical="center"/>
    </xf>
    <xf numFmtId="0" fontId="13" fillId="0" borderId="18" xfId="0" applyFont="1" applyFill="1" applyBorder="1" applyAlignment="1" applyProtection="1">
      <alignment horizontal="center" vertical="center" shrinkToFit="1"/>
      <protection/>
    </xf>
    <xf numFmtId="0" fontId="12" fillId="0" borderId="18" xfId="0" applyFont="1" applyFill="1" applyBorder="1" applyAlignment="1" applyProtection="1">
      <alignment horizontal="center" vertical="center" shrinkToFit="1"/>
      <protection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1" fillId="0" borderId="18" xfId="0" applyFont="1" applyFill="1" applyBorder="1" applyAlignment="1" applyProtection="1">
      <alignment horizontal="center" vertical="center" wrapText="1" shrinkToFit="1"/>
      <protection/>
    </xf>
    <xf numFmtId="0" fontId="14" fillId="0" borderId="18" xfId="0" applyFont="1" applyFill="1" applyBorder="1" applyAlignment="1" applyProtection="1">
      <alignment horizontal="center" vertical="center" wrapText="1" shrinkToFit="1"/>
      <protection/>
    </xf>
    <xf numFmtId="0" fontId="15" fillId="0" borderId="18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68" fillId="0" borderId="24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79" fillId="0" borderId="18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20" fontId="6" fillId="0" borderId="11" xfId="0" applyNumberFormat="1" applyFont="1" applyFill="1" applyBorder="1" applyAlignment="1">
      <alignment horizontal="center" vertical="center"/>
    </xf>
    <xf numFmtId="20" fontId="6" fillId="0" borderId="12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56" fontId="8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72" fillId="0" borderId="4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0" fontId="69" fillId="0" borderId="28" xfId="0" applyFont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70" fillId="33" borderId="0" xfId="60" applyFont="1" applyFill="1" applyAlignment="1">
      <alignment horizontal="center" vertical="center" shrinkToFit="1"/>
      <protection/>
    </xf>
    <xf numFmtId="56" fontId="64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9" fillId="0" borderId="23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7" fillId="33" borderId="28" xfId="0" applyFont="1" applyFill="1" applyBorder="1" applyAlignment="1">
      <alignment horizontal="center" vertical="center"/>
    </xf>
    <xf numFmtId="0" fontId="77" fillId="33" borderId="48" xfId="0" applyFont="1" applyFill="1" applyBorder="1" applyAlignment="1">
      <alignment horizontal="center" vertical="center"/>
    </xf>
    <xf numFmtId="0" fontId="77" fillId="33" borderId="49" xfId="0" applyFont="1" applyFill="1" applyBorder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7" fillId="33" borderId="55" xfId="0" applyFont="1" applyFill="1" applyBorder="1" applyAlignment="1">
      <alignment horizontal="center" vertical="center"/>
    </xf>
    <xf numFmtId="0" fontId="77" fillId="33" borderId="56" xfId="0" applyFont="1" applyFill="1" applyBorder="1" applyAlignment="1">
      <alignment horizontal="center" vertical="center"/>
    </xf>
    <xf numFmtId="0" fontId="77" fillId="33" borderId="24" xfId="0" applyFont="1" applyFill="1" applyBorder="1" applyAlignment="1">
      <alignment horizontal="center" vertical="center"/>
    </xf>
    <xf numFmtId="0" fontId="77" fillId="33" borderId="57" xfId="0" applyFont="1" applyFill="1" applyBorder="1" applyAlignment="1">
      <alignment horizontal="center" vertical="center"/>
    </xf>
    <xf numFmtId="0" fontId="13" fillId="0" borderId="18" xfId="61" applyFont="1" applyFill="1" applyBorder="1" applyAlignment="1" applyProtection="1">
      <alignment horizontal="center" vertical="center" wrapText="1" shrinkToFit="1"/>
      <protection locked="0"/>
    </xf>
    <xf numFmtId="0" fontId="73" fillId="0" borderId="58" xfId="0" applyFont="1" applyFill="1" applyBorder="1" applyAlignment="1" applyProtection="1">
      <alignment horizontal="center" vertical="center"/>
      <protection/>
    </xf>
    <xf numFmtId="0" fontId="13" fillId="0" borderId="18" xfId="61" applyFont="1" applyFill="1" applyBorder="1" applyAlignment="1" applyProtection="1">
      <alignment horizontal="center" vertical="center" shrinkToFit="1"/>
      <protection locked="0"/>
    </xf>
    <xf numFmtId="0" fontId="80" fillId="0" borderId="18" xfId="0" applyFont="1" applyFill="1" applyBorder="1" applyAlignment="1" applyProtection="1">
      <alignment horizontal="center" vertical="center"/>
      <protection/>
    </xf>
    <xf numFmtId="0" fontId="79" fillId="0" borderId="18" xfId="0" applyFont="1" applyFill="1" applyBorder="1" applyAlignment="1" applyProtection="1">
      <alignment horizontal="center" vertical="center" wrapText="1" shrinkToFit="1"/>
      <protection/>
    </xf>
    <xf numFmtId="0" fontId="79" fillId="0" borderId="18" xfId="0" applyFont="1" applyFill="1" applyBorder="1" applyAlignment="1" applyProtection="1">
      <alignment horizontal="center" vertical="center" shrinkToFit="1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horizontal="center" vertical="center"/>
      <protection/>
    </xf>
    <xf numFmtId="0" fontId="79" fillId="0" borderId="31" xfId="0" applyFont="1" applyFill="1" applyBorder="1" applyAlignment="1" applyProtection="1">
      <alignment horizontal="center" vertical="center" wrapText="1" shrinkToFit="1"/>
      <protection/>
    </xf>
    <xf numFmtId="0" fontId="79" fillId="0" borderId="19" xfId="0" applyFont="1" applyFill="1" applyBorder="1" applyAlignment="1" applyProtection="1">
      <alignment horizontal="center" vertical="center" wrapText="1" shrinkToFit="1"/>
      <protection/>
    </xf>
    <xf numFmtId="0" fontId="79" fillId="0" borderId="20" xfId="0" applyFont="1" applyFill="1" applyBorder="1" applyAlignment="1" applyProtection="1">
      <alignment horizontal="center" vertical="center" wrapText="1" shrinkToFit="1"/>
      <protection/>
    </xf>
    <xf numFmtId="0" fontId="79" fillId="0" borderId="31" xfId="0" applyFont="1" applyFill="1" applyBorder="1" applyAlignment="1" applyProtection="1">
      <alignment horizontal="center" vertical="center" shrinkToFit="1"/>
      <protection/>
    </xf>
    <xf numFmtId="0" fontId="79" fillId="0" borderId="19" xfId="0" applyFont="1" applyFill="1" applyBorder="1" applyAlignment="1" applyProtection="1">
      <alignment horizontal="center" vertical="center" shrinkToFit="1"/>
      <protection/>
    </xf>
    <xf numFmtId="0" fontId="79" fillId="0" borderId="20" xfId="0" applyFont="1" applyFill="1" applyBorder="1" applyAlignment="1" applyProtection="1">
      <alignment horizontal="center" vertical="center" shrinkToFit="1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59" xfId="61" applyFont="1" applyFill="1" applyBorder="1" applyAlignment="1" applyProtection="1">
      <alignment horizontal="center" vertical="center" shrinkToFit="1"/>
      <protection locked="0"/>
    </xf>
    <xf numFmtId="0" fontId="13" fillId="0" borderId="37" xfId="61" applyFont="1" applyFill="1" applyBorder="1" applyAlignment="1" applyProtection="1">
      <alignment horizontal="center" vertical="center" shrinkToFit="1"/>
      <protection locked="0"/>
    </xf>
    <xf numFmtId="0" fontId="13" fillId="0" borderId="59" xfId="61" applyFont="1" applyFill="1" applyBorder="1" applyAlignment="1" applyProtection="1">
      <alignment horizontal="center" vertical="center" wrapText="1" shrinkToFit="1"/>
      <protection locked="0"/>
    </xf>
    <xf numFmtId="0" fontId="13" fillId="0" borderId="37" xfId="61" applyFont="1" applyFill="1" applyBorder="1" applyAlignment="1" applyProtection="1">
      <alignment horizontal="center" vertical="center" wrapText="1" shrinkToFit="1"/>
      <protection locked="0"/>
    </xf>
    <xf numFmtId="0" fontId="69" fillId="0" borderId="60" xfId="0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69" fillId="0" borderId="6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2" fillId="0" borderId="63" xfId="0" applyFont="1" applyBorder="1" applyAlignment="1">
      <alignment horizontal="center" vertical="center"/>
    </xf>
    <xf numFmtId="0" fontId="72" fillId="0" borderId="64" xfId="0" applyFont="1" applyBorder="1" applyAlignment="1">
      <alignment horizontal="center" vertical="center"/>
    </xf>
    <xf numFmtId="0" fontId="72" fillId="0" borderId="65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66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67" xfId="0" applyFont="1" applyBorder="1" applyAlignment="1">
      <alignment horizontal="center" vertical="center"/>
    </xf>
    <xf numFmtId="0" fontId="64" fillId="0" borderId="68" xfId="0" applyFont="1" applyBorder="1" applyAlignment="1">
      <alignment horizontal="center" vertical="center"/>
    </xf>
    <xf numFmtId="0" fontId="64" fillId="0" borderId="69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72" fillId="0" borderId="70" xfId="0" applyFont="1" applyBorder="1" applyAlignment="1">
      <alignment horizontal="center" vertical="center"/>
    </xf>
    <xf numFmtId="0" fontId="72" fillId="0" borderId="71" xfId="0" applyFont="1" applyBorder="1" applyAlignment="1">
      <alignment horizontal="center" vertical="center"/>
    </xf>
    <xf numFmtId="0" fontId="72" fillId="0" borderId="72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11" fillId="0" borderId="58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 wrapText="1" shrinkToFit="1"/>
      <protection/>
    </xf>
    <xf numFmtId="0" fontId="13" fillId="0" borderId="18" xfId="0" applyFont="1" applyFill="1" applyBorder="1" applyAlignment="1" applyProtection="1">
      <alignment horizontal="center" vertical="center" shrinkToFit="1"/>
      <protection/>
    </xf>
    <xf numFmtId="0" fontId="13" fillId="0" borderId="31" xfId="0" applyFont="1" applyFill="1" applyBorder="1" applyAlignment="1" applyProtection="1">
      <alignment horizontal="center" vertical="center" shrinkToFit="1"/>
      <protection/>
    </xf>
    <xf numFmtId="0" fontId="13" fillId="0" borderId="19" xfId="0" applyFont="1" applyFill="1" applyBorder="1" applyAlignment="1" applyProtection="1">
      <alignment horizontal="center" vertical="center" shrinkToFit="1"/>
      <protection/>
    </xf>
    <xf numFmtId="0" fontId="13" fillId="0" borderId="2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 wrapText="1" shrinkToFit="1"/>
      <protection/>
    </xf>
    <xf numFmtId="0" fontId="13" fillId="0" borderId="19" xfId="0" applyFont="1" applyFill="1" applyBorder="1" applyAlignment="1" applyProtection="1">
      <alignment horizontal="center" vertical="center" wrapText="1" shrinkToFit="1"/>
      <protection/>
    </xf>
    <xf numFmtId="0" fontId="13" fillId="0" borderId="20" xfId="0" applyFont="1" applyFill="1" applyBorder="1" applyAlignment="1" applyProtection="1">
      <alignment horizontal="center" vertical="center" wrapText="1" shrinkToFit="1"/>
      <protection/>
    </xf>
    <xf numFmtId="0" fontId="17" fillId="0" borderId="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0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81" fillId="0" borderId="18" xfId="61" applyFont="1" applyFill="1" applyBorder="1" applyAlignment="1" applyProtection="1">
      <alignment horizontal="center" vertical="center" shrinkToFit="1"/>
      <protection locked="0"/>
    </xf>
    <xf numFmtId="0" fontId="81" fillId="0" borderId="18" xfId="61" applyFont="1" applyFill="1" applyBorder="1" applyAlignment="1" applyProtection="1">
      <alignment horizontal="center" vertical="center" wrapText="1" shrinkToFit="1"/>
      <protection locked="0"/>
    </xf>
    <xf numFmtId="0" fontId="82" fillId="0" borderId="59" xfId="0" applyFont="1" applyFill="1" applyBorder="1" applyAlignment="1" applyProtection="1">
      <alignment horizontal="center" vertical="center"/>
      <protection/>
    </xf>
    <xf numFmtId="0" fontId="82" fillId="0" borderId="37" xfId="0" applyFont="1" applyFill="1" applyBorder="1" applyAlignment="1" applyProtection="1">
      <alignment horizontal="center" vertical="center"/>
      <protection/>
    </xf>
    <xf numFmtId="0" fontId="68" fillId="0" borderId="37" xfId="0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77" fillId="0" borderId="32" xfId="0" applyFont="1" applyFill="1" applyBorder="1" applyAlignment="1">
      <alignment vertical="center"/>
    </xf>
    <xf numFmtId="0" fontId="77" fillId="0" borderId="32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3" sqref="A3"/>
    </sheetView>
  </sheetViews>
  <sheetFormatPr defaultColWidth="9.140625" defaultRowHeight="15"/>
  <cols>
    <col min="1" max="18" width="6.28125" style="2" customWidth="1"/>
    <col min="19" max="25" width="6.57421875" style="2" customWidth="1"/>
    <col min="26" max="16384" width="9.00390625" style="2" customWidth="1"/>
  </cols>
  <sheetData>
    <row r="1" spans="1:15" s="1" customFormat="1" ht="26.25" customHeight="1">
      <c r="A1" s="186" t="s">
        <v>62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s="1" customFormat="1" ht="26.25" customHeight="1">
      <c r="A2" s="186" t="s">
        <v>97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s="17" customFormat="1" ht="26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3" ht="22.5" customHeight="1">
      <c r="A4" s="190" t="s">
        <v>33</v>
      </c>
      <c r="B4" s="190"/>
      <c r="C4" s="190"/>
      <c r="D4" s="143">
        <v>41216</v>
      </c>
      <c r="E4" s="143"/>
      <c r="F4" s="144" t="s">
        <v>89</v>
      </c>
      <c r="G4" s="145" t="s">
        <v>0</v>
      </c>
      <c r="H4" s="145"/>
      <c r="I4" s="145" t="s">
        <v>42</v>
      </c>
      <c r="J4" s="145"/>
      <c r="K4" s="145"/>
      <c r="L4" s="145"/>
      <c r="M4" s="145"/>
    </row>
    <row r="5" spans="1:13" ht="22.5" customHeight="1">
      <c r="A5" s="190"/>
      <c r="B5" s="190"/>
      <c r="C5" s="190"/>
      <c r="D5" s="143"/>
      <c r="E5" s="143"/>
      <c r="F5" s="144"/>
      <c r="G5" s="145"/>
      <c r="H5" s="145"/>
      <c r="I5" s="145"/>
      <c r="J5" s="145"/>
      <c r="K5" s="145"/>
      <c r="L5" s="145"/>
      <c r="M5" s="145"/>
    </row>
    <row r="6" spans="1:8" ht="22.5" customHeight="1">
      <c r="A6" s="14"/>
      <c r="B6" s="14"/>
      <c r="C6" s="54"/>
      <c r="D6" s="169"/>
      <c r="E6" s="170"/>
      <c r="F6" s="5"/>
      <c r="G6" s="188"/>
      <c r="H6" s="188"/>
    </row>
    <row r="7" spans="1:7" ht="22.5" customHeight="1">
      <c r="A7" s="189" t="s">
        <v>34</v>
      </c>
      <c r="B7" s="180"/>
      <c r="C7" s="180"/>
      <c r="D7" s="187"/>
      <c r="E7" s="188"/>
      <c r="F7" s="13"/>
      <c r="G7" s="26"/>
    </row>
    <row r="8" ht="22.5" customHeight="1"/>
    <row r="9" spans="1:4" ht="22.5" customHeight="1">
      <c r="A9" s="180" t="s">
        <v>21</v>
      </c>
      <c r="B9" s="180"/>
      <c r="C9" s="180"/>
      <c r="D9" s="12" t="s">
        <v>90</v>
      </c>
    </row>
    <row r="10" ht="22.5" customHeight="1">
      <c r="D10" s="6" t="s">
        <v>2</v>
      </c>
    </row>
    <row r="11" ht="22.5" customHeight="1">
      <c r="D11" s="12"/>
    </row>
    <row r="12" ht="22.5" customHeight="1"/>
    <row r="13" spans="1:3" ht="22.5" customHeight="1" thickBot="1">
      <c r="A13" s="180" t="s">
        <v>22</v>
      </c>
      <c r="B13" s="180"/>
      <c r="C13" s="180"/>
    </row>
    <row r="14" spans="2:14" s="18" customFormat="1" ht="30" customHeight="1" thickBot="1">
      <c r="B14" s="19"/>
      <c r="C14" s="181" t="s">
        <v>3</v>
      </c>
      <c r="D14" s="182"/>
      <c r="E14" s="183"/>
      <c r="F14" s="184" t="s">
        <v>4</v>
      </c>
      <c r="G14" s="182"/>
      <c r="H14" s="185"/>
      <c r="I14" s="181" t="s">
        <v>5</v>
      </c>
      <c r="J14" s="182"/>
      <c r="K14" s="183"/>
      <c r="L14" s="177" t="s">
        <v>16</v>
      </c>
      <c r="M14" s="178"/>
      <c r="N14" s="179"/>
    </row>
    <row r="15" spans="2:14" ht="37.5" customHeight="1">
      <c r="B15" s="20">
        <v>1</v>
      </c>
      <c r="C15" s="171" t="s">
        <v>68</v>
      </c>
      <c r="D15" s="172"/>
      <c r="E15" s="173"/>
      <c r="F15" s="161" t="s">
        <v>91</v>
      </c>
      <c r="G15" s="162"/>
      <c r="H15" s="163"/>
      <c r="I15" s="161" t="s">
        <v>92</v>
      </c>
      <c r="J15" s="162"/>
      <c r="K15" s="163"/>
      <c r="L15" s="161" t="s">
        <v>73</v>
      </c>
      <c r="M15" s="162"/>
      <c r="N15" s="163"/>
    </row>
    <row r="16" spans="2:14" ht="37.5" customHeight="1">
      <c r="B16" s="21">
        <v>2</v>
      </c>
      <c r="C16" s="153" t="s">
        <v>83</v>
      </c>
      <c r="D16" s="148"/>
      <c r="E16" s="154"/>
      <c r="F16" s="147" t="s">
        <v>69</v>
      </c>
      <c r="G16" s="148"/>
      <c r="H16" s="149"/>
      <c r="I16" s="153" t="s">
        <v>71</v>
      </c>
      <c r="J16" s="148"/>
      <c r="K16" s="154"/>
      <c r="L16" s="147" t="s">
        <v>76</v>
      </c>
      <c r="M16" s="148"/>
      <c r="N16" s="149"/>
    </row>
    <row r="17" spans="2:14" ht="37.5" customHeight="1">
      <c r="B17" s="41">
        <v>3</v>
      </c>
      <c r="C17" s="174" t="s">
        <v>67</v>
      </c>
      <c r="D17" s="175"/>
      <c r="E17" s="176"/>
      <c r="F17" s="174" t="s">
        <v>79</v>
      </c>
      <c r="G17" s="175"/>
      <c r="H17" s="176"/>
      <c r="I17" s="174" t="s">
        <v>75</v>
      </c>
      <c r="J17" s="175"/>
      <c r="K17" s="176"/>
      <c r="L17" s="174" t="s">
        <v>78</v>
      </c>
      <c r="M17" s="175"/>
      <c r="N17" s="176"/>
    </row>
    <row r="18" spans="2:14" ht="37.5" customHeight="1" thickBot="1">
      <c r="B18" s="22">
        <v>4</v>
      </c>
      <c r="C18" s="155" t="s">
        <v>82</v>
      </c>
      <c r="D18" s="156"/>
      <c r="E18" s="157"/>
      <c r="F18" s="191" t="s">
        <v>74</v>
      </c>
      <c r="G18" s="192"/>
      <c r="H18" s="193"/>
      <c r="I18" s="191" t="s">
        <v>93</v>
      </c>
      <c r="J18" s="192"/>
      <c r="K18" s="193"/>
      <c r="L18" s="191" t="s">
        <v>72</v>
      </c>
      <c r="M18" s="192"/>
      <c r="N18" s="193"/>
    </row>
    <row r="19" ht="22.5" customHeight="1" thickBot="1"/>
    <row r="20" spans="2:14" s="24" customFormat="1" ht="30" customHeight="1" thickBot="1">
      <c r="B20" s="25"/>
      <c r="C20" s="158" t="s">
        <v>27</v>
      </c>
      <c r="D20" s="159"/>
      <c r="E20" s="160"/>
      <c r="F20" s="164" t="s">
        <v>26</v>
      </c>
      <c r="G20" s="159"/>
      <c r="H20" s="165"/>
      <c r="I20" s="166"/>
      <c r="J20" s="167"/>
      <c r="K20" s="167"/>
      <c r="L20" s="168"/>
      <c r="M20" s="168"/>
      <c r="N20" s="168"/>
    </row>
    <row r="21" spans="2:14" ht="37.5" customHeight="1">
      <c r="B21" s="20">
        <v>1</v>
      </c>
      <c r="C21" s="161" t="s">
        <v>81</v>
      </c>
      <c r="D21" s="162"/>
      <c r="E21" s="163"/>
      <c r="F21" s="161" t="s">
        <v>77</v>
      </c>
      <c r="G21" s="162"/>
      <c r="H21" s="163"/>
      <c r="I21" s="141"/>
      <c r="J21" s="142"/>
      <c r="K21" s="142"/>
      <c r="L21" s="142"/>
      <c r="M21" s="142"/>
      <c r="N21" s="142"/>
    </row>
    <row r="22" spans="2:14" ht="37.5" customHeight="1">
      <c r="B22" s="21">
        <v>2</v>
      </c>
      <c r="C22" s="153" t="s">
        <v>66</v>
      </c>
      <c r="D22" s="148"/>
      <c r="E22" s="154"/>
      <c r="F22" s="147" t="s">
        <v>95</v>
      </c>
      <c r="G22" s="148"/>
      <c r="H22" s="149"/>
      <c r="I22" s="141"/>
      <c r="J22" s="142"/>
      <c r="K22" s="142"/>
      <c r="L22" s="142"/>
      <c r="M22" s="142"/>
      <c r="N22" s="142"/>
    </row>
    <row r="23" spans="2:14" ht="37.5" customHeight="1">
      <c r="B23" s="41">
        <v>3</v>
      </c>
      <c r="C23" s="153" t="s">
        <v>94</v>
      </c>
      <c r="D23" s="148"/>
      <c r="E23" s="154"/>
      <c r="F23" s="147" t="s">
        <v>70</v>
      </c>
      <c r="G23" s="148"/>
      <c r="H23" s="149"/>
      <c r="I23" s="141"/>
      <c r="J23" s="142"/>
      <c r="K23" s="142"/>
      <c r="L23" s="142"/>
      <c r="M23" s="142"/>
      <c r="N23" s="142"/>
    </row>
    <row r="24" spans="2:14" ht="37.5" customHeight="1" thickBot="1">
      <c r="B24" s="23">
        <v>4</v>
      </c>
      <c r="C24" s="155" t="s">
        <v>80</v>
      </c>
      <c r="D24" s="156"/>
      <c r="E24" s="157"/>
      <c r="F24" s="150"/>
      <c r="G24" s="151"/>
      <c r="H24" s="152"/>
      <c r="I24" s="141"/>
      <c r="J24" s="142"/>
      <c r="K24" s="142"/>
      <c r="L24" s="142"/>
      <c r="M24" s="142"/>
      <c r="N24" s="142"/>
    </row>
    <row r="25" ht="22.5" customHeight="1"/>
    <row r="26" spans="1:10" ht="22.5" customHeight="1">
      <c r="A26" s="146" t="s">
        <v>23</v>
      </c>
      <c r="B26" s="146"/>
      <c r="C26" s="146"/>
      <c r="D26" s="15" t="s">
        <v>96</v>
      </c>
      <c r="E26" s="15"/>
      <c r="F26" s="15"/>
      <c r="G26" s="15"/>
      <c r="H26" s="15"/>
      <c r="I26" s="15"/>
      <c r="J26" s="15"/>
    </row>
    <row r="27" spans="1:6" ht="22.5" customHeight="1">
      <c r="A27" s="10" t="s">
        <v>24</v>
      </c>
      <c r="B27" s="11"/>
      <c r="C27" s="11"/>
      <c r="D27" s="11"/>
      <c r="E27" s="11"/>
      <c r="F27" s="11"/>
    </row>
    <row r="28" spans="1:6" ht="22.5" customHeight="1">
      <c r="A28" s="8" t="s">
        <v>25</v>
      </c>
      <c r="B28" s="11"/>
      <c r="C28" s="11"/>
      <c r="D28" s="11"/>
      <c r="E28" s="11"/>
      <c r="F28" s="11"/>
    </row>
    <row r="29" ht="22.5" customHeight="1"/>
    <row r="31" spans="2:4" ht="13.5">
      <c r="B31" s="9"/>
      <c r="C31" s="9"/>
      <c r="D31" s="9"/>
    </row>
    <row r="32" ht="13.5">
      <c r="A32" s="7"/>
    </row>
    <row r="33" ht="17.25">
      <c r="A33" s="3"/>
    </row>
    <row r="35" ht="14.25">
      <c r="A35" s="4"/>
    </row>
    <row r="36" ht="14.25">
      <c r="A36" s="4"/>
    </row>
    <row r="37" ht="14.25">
      <c r="A37" s="4"/>
    </row>
  </sheetData>
  <sheetProtection/>
  <mergeCells count="54">
    <mergeCell ref="F18:H18"/>
    <mergeCell ref="I18:K18"/>
    <mergeCell ref="L18:N18"/>
    <mergeCell ref="C23:E23"/>
    <mergeCell ref="F23:H23"/>
    <mergeCell ref="I23:K23"/>
    <mergeCell ref="L23:N23"/>
    <mergeCell ref="A1:O1"/>
    <mergeCell ref="D7:E7"/>
    <mergeCell ref="A7:C7"/>
    <mergeCell ref="I15:K15"/>
    <mergeCell ref="A2:O2"/>
    <mergeCell ref="G4:H5"/>
    <mergeCell ref="A4:C5"/>
    <mergeCell ref="A13:C13"/>
    <mergeCell ref="I14:K14"/>
    <mergeCell ref="G6:H6"/>
    <mergeCell ref="L16:N16"/>
    <mergeCell ref="C14:E14"/>
    <mergeCell ref="F14:H14"/>
    <mergeCell ref="C17:E17"/>
    <mergeCell ref="F17:H17"/>
    <mergeCell ref="L15:N15"/>
    <mergeCell ref="L17:N17"/>
    <mergeCell ref="D6:E6"/>
    <mergeCell ref="F21:H21"/>
    <mergeCell ref="C15:E15"/>
    <mergeCell ref="I17:K17"/>
    <mergeCell ref="F16:H16"/>
    <mergeCell ref="L14:N14"/>
    <mergeCell ref="A9:C9"/>
    <mergeCell ref="C16:E16"/>
    <mergeCell ref="C18:E18"/>
    <mergeCell ref="F15:H15"/>
    <mergeCell ref="C24:E24"/>
    <mergeCell ref="C20:E20"/>
    <mergeCell ref="C21:E21"/>
    <mergeCell ref="F20:H20"/>
    <mergeCell ref="I20:K20"/>
    <mergeCell ref="L20:N20"/>
    <mergeCell ref="I21:K21"/>
    <mergeCell ref="L21:N21"/>
    <mergeCell ref="I22:K22"/>
    <mergeCell ref="L22:N22"/>
    <mergeCell ref="I24:K24"/>
    <mergeCell ref="L24:N24"/>
    <mergeCell ref="D4:E5"/>
    <mergeCell ref="F4:F5"/>
    <mergeCell ref="I4:M5"/>
    <mergeCell ref="A26:C26"/>
    <mergeCell ref="F22:H22"/>
    <mergeCell ref="F24:H24"/>
    <mergeCell ref="C22:E22"/>
    <mergeCell ref="I16:K16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="106" zoomScaleNormal="106" zoomScalePageLayoutView="0" workbookViewId="0" topLeftCell="A19">
      <selection activeCell="O21" sqref="O21"/>
    </sheetView>
  </sheetViews>
  <sheetFormatPr defaultColWidth="9.140625" defaultRowHeight="15"/>
  <cols>
    <col min="1" max="1" width="4.57421875" style="48" customWidth="1"/>
    <col min="2" max="2" width="4.28125" style="48" customWidth="1"/>
    <col min="3" max="3" width="12.421875" style="48" customWidth="1"/>
    <col min="4" max="4" width="3.7109375" style="48" customWidth="1"/>
    <col min="5" max="5" width="5.421875" style="48" customWidth="1"/>
    <col min="6" max="6" width="3.8515625" style="48" customWidth="1"/>
    <col min="7" max="7" width="12.421875" style="48" customWidth="1"/>
    <col min="8" max="9" width="11.28125" style="48" customWidth="1"/>
    <col min="10" max="10" width="7.8515625" style="48" customWidth="1"/>
    <col min="11" max="11" width="4.28125" style="48" customWidth="1"/>
    <col min="12" max="12" width="12.421875" style="48" customWidth="1"/>
    <col min="13" max="13" width="3.7109375" style="48" customWidth="1"/>
    <col min="14" max="14" width="5.421875" style="48" customWidth="1"/>
    <col min="15" max="15" width="3.7109375" style="48" customWidth="1"/>
    <col min="16" max="16" width="12.421875" style="48" customWidth="1"/>
    <col min="17" max="19" width="11.28125" style="48" customWidth="1"/>
    <col min="20" max="16384" width="9.00390625" style="48" customWidth="1"/>
  </cols>
  <sheetData>
    <row r="1" spans="1:19" ht="26.25" customHeight="1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83"/>
    </row>
    <row r="2" ht="18.75" customHeight="1" thickBot="1"/>
    <row r="3" spans="1:19" ht="18.75" customHeight="1">
      <c r="A3" s="97"/>
      <c r="B3" s="201" t="s">
        <v>35</v>
      </c>
      <c r="C3" s="202"/>
      <c r="D3" s="202"/>
      <c r="E3" s="202"/>
      <c r="F3" s="202"/>
      <c r="G3" s="202"/>
      <c r="H3" s="202"/>
      <c r="I3" s="203"/>
      <c r="J3" s="194" t="s">
        <v>29</v>
      </c>
      <c r="K3" s="201" t="s">
        <v>36</v>
      </c>
      <c r="L3" s="202"/>
      <c r="M3" s="202"/>
      <c r="N3" s="202"/>
      <c r="O3" s="202"/>
      <c r="P3" s="202"/>
      <c r="Q3" s="202"/>
      <c r="R3" s="203"/>
      <c r="S3" s="84"/>
    </row>
    <row r="4" spans="1:19" ht="18.75" customHeight="1">
      <c r="A4" s="98"/>
      <c r="B4" s="199" t="s">
        <v>43</v>
      </c>
      <c r="C4" s="205" t="s">
        <v>28</v>
      </c>
      <c r="D4" s="206"/>
      <c r="E4" s="197"/>
      <c r="F4" s="197"/>
      <c r="G4" s="197"/>
      <c r="H4" s="197" t="s">
        <v>15</v>
      </c>
      <c r="I4" s="198"/>
      <c r="J4" s="195"/>
      <c r="K4" s="199" t="s">
        <v>43</v>
      </c>
      <c r="L4" s="205" t="s">
        <v>28</v>
      </c>
      <c r="M4" s="206"/>
      <c r="N4" s="197"/>
      <c r="O4" s="197"/>
      <c r="P4" s="197"/>
      <c r="Q4" s="197" t="s">
        <v>15</v>
      </c>
      <c r="R4" s="198"/>
      <c r="S4" s="82"/>
    </row>
    <row r="5" spans="1:19" ht="18.75" customHeight="1" thickBot="1">
      <c r="A5" s="99"/>
      <c r="B5" s="200"/>
      <c r="C5" s="50" t="s">
        <v>17</v>
      </c>
      <c r="D5" s="51" t="s">
        <v>20</v>
      </c>
      <c r="E5" s="30"/>
      <c r="F5" s="51" t="s">
        <v>20</v>
      </c>
      <c r="G5" s="30" t="s">
        <v>18</v>
      </c>
      <c r="H5" s="30" t="s">
        <v>64</v>
      </c>
      <c r="I5" s="52" t="s">
        <v>63</v>
      </c>
      <c r="J5" s="196"/>
      <c r="K5" s="200"/>
      <c r="L5" s="50" t="s">
        <v>17</v>
      </c>
      <c r="M5" s="51" t="s">
        <v>20</v>
      </c>
      <c r="N5" s="30"/>
      <c r="O5" s="51" t="s">
        <v>20</v>
      </c>
      <c r="P5" s="30" t="s">
        <v>18</v>
      </c>
      <c r="Q5" s="30" t="s">
        <v>64</v>
      </c>
      <c r="R5" s="52" t="s">
        <v>63</v>
      </c>
      <c r="S5" s="82"/>
    </row>
    <row r="6" spans="1:19" ht="18.75" customHeight="1">
      <c r="A6" s="86" t="s">
        <v>6</v>
      </c>
      <c r="B6" s="42" t="s">
        <v>3</v>
      </c>
      <c r="C6" s="28" t="str">
        <f>'1次リーグ'!C15</f>
        <v>袖師SSS</v>
      </c>
      <c r="D6" s="39">
        <v>9</v>
      </c>
      <c r="E6" s="133" t="s">
        <v>30</v>
      </c>
      <c r="F6" s="39">
        <v>0</v>
      </c>
      <c r="G6" s="134" t="str">
        <f>'1次リーグ'!C17</f>
        <v>浜田SSS</v>
      </c>
      <c r="H6" s="135" t="str">
        <f>C8</f>
        <v>ヴァロルFC</v>
      </c>
      <c r="I6" s="136" t="str">
        <f>G8</f>
        <v>飯田ファイターズ</v>
      </c>
      <c r="J6" s="137">
        <v>0.520833333333333</v>
      </c>
      <c r="K6" s="42" t="s">
        <v>3</v>
      </c>
      <c r="L6" s="28" t="str">
        <f>'1次リーグ'!C16</f>
        <v>江尻SSS</v>
      </c>
      <c r="M6" s="39">
        <v>2</v>
      </c>
      <c r="N6" s="133" t="s">
        <v>30</v>
      </c>
      <c r="O6" s="39">
        <v>0</v>
      </c>
      <c r="P6" s="134" t="str">
        <f>'1次リーグ'!C18</f>
        <v>興津SSS</v>
      </c>
      <c r="Q6" s="135" t="str">
        <f>L8</f>
        <v>有度FCR</v>
      </c>
      <c r="R6" s="136" t="str">
        <f>P8</f>
        <v>FCS-Stolz</v>
      </c>
      <c r="S6" s="81"/>
    </row>
    <row r="7" spans="1:19" ht="18.75" customHeight="1">
      <c r="A7" s="62" t="s">
        <v>7</v>
      </c>
      <c r="B7" s="43" t="s">
        <v>4</v>
      </c>
      <c r="C7" s="29" t="str">
        <f>'1次リーグ'!F15</f>
        <v>高部・高部東SSS</v>
      </c>
      <c r="D7" s="33">
        <v>2</v>
      </c>
      <c r="E7" s="34" t="s">
        <v>30</v>
      </c>
      <c r="F7" s="33">
        <v>0</v>
      </c>
      <c r="G7" s="35" t="str">
        <f>'1次リーグ'!F17</f>
        <v>Viento FC</v>
      </c>
      <c r="H7" s="31" t="str">
        <f>G6</f>
        <v>浜田SSS</v>
      </c>
      <c r="I7" s="27" t="str">
        <f>C6</f>
        <v>袖師SSS</v>
      </c>
      <c r="J7" s="138">
        <v>0.555555555555556</v>
      </c>
      <c r="K7" s="43" t="s">
        <v>4</v>
      </c>
      <c r="L7" s="29" t="str">
        <f>'1次リーグ'!F16</f>
        <v>岡小SSS</v>
      </c>
      <c r="M7" s="33">
        <v>0</v>
      </c>
      <c r="N7" s="34" t="s">
        <v>30</v>
      </c>
      <c r="O7" s="33">
        <v>0</v>
      </c>
      <c r="P7" s="35" t="str">
        <f>'1次リーグ'!F18</f>
        <v>三保FC</v>
      </c>
      <c r="Q7" s="31" t="str">
        <f>P6</f>
        <v>興津SSS</v>
      </c>
      <c r="R7" s="27" t="str">
        <f>L6</f>
        <v>江尻SSS</v>
      </c>
      <c r="S7" s="81"/>
    </row>
    <row r="8" spans="1:19" ht="18.75" customHeight="1">
      <c r="A8" s="62" t="s">
        <v>8</v>
      </c>
      <c r="B8" s="43" t="s">
        <v>5</v>
      </c>
      <c r="C8" s="29" t="str">
        <f>'1次リーグ'!I15</f>
        <v>ヴァロルFC</v>
      </c>
      <c r="D8" s="33">
        <v>0</v>
      </c>
      <c r="E8" s="34" t="s">
        <v>30</v>
      </c>
      <c r="F8" s="33">
        <v>1</v>
      </c>
      <c r="G8" s="35" t="str">
        <f>'1次リーグ'!I17</f>
        <v>飯田ファイターズ</v>
      </c>
      <c r="H8" s="31" t="str">
        <f>C7</f>
        <v>高部・高部東SSS</v>
      </c>
      <c r="I8" s="27" t="str">
        <f>G7</f>
        <v>Viento FC</v>
      </c>
      <c r="J8" s="137">
        <v>0.590277777777778</v>
      </c>
      <c r="K8" s="43" t="s">
        <v>5</v>
      </c>
      <c r="L8" s="29" t="str">
        <f>'1次リーグ'!I16</f>
        <v>有度FCR</v>
      </c>
      <c r="M8" s="33">
        <v>3</v>
      </c>
      <c r="N8" s="34" t="s">
        <v>30</v>
      </c>
      <c r="O8" s="33">
        <v>0</v>
      </c>
      <c r="P8" s="35" t="str">
        <f>'1次リーグ'!I18</f>
        <v>FCS-Stolz</v>
      </c>
      <c r="Q8" s="31" t="str">
        <f>L7</f>
        <v>岡小SSS</v>
      </c>
      <c r="R8" s="27" t="str">
        <f>P7</f>
        <v>三保FC</v>
      </c>
      <c r="S8" s="81"/>
    </row>
    <row r="9" spans="1:19" ht="18.75" customHeight="1">
      <c r="A9" s="62" t="s">
        <v>9</v>
      </c>
      <c r="B9" s="43"/>
      <c r="C9" s="29"/>
      <c r="D9" s="124"/>
      <c r="E9" s="66"/>
      <c r="F9" s="65"/>
      <c r="G9" s="67"/>
      <c r="H9" s="68"/>
      <c r="I9" s="69"/>
      <c r="J9" s="70"/>
      <c r="K9" s="71"/>
      <c r="L9" s="29"/>
      <c r="M9" s="124"/>
      <c r="N9" s="66"/>
      <c r="O9" s="65"/>
      <c r="P9" s="67"/>
      <c r="Q9" s="68"/>
      <c r="R9" s="69"/>
      <c r="S9" s="81"/>
    </row>
    <row r="10" spans="1:19" ht="18.75" customHeight="1">
      <c r="A10" s="62" t="s">
        <v>10</v>
      </c>
      <c r="B10" s="43"/>
      <c r="C10" s="29"/>
      <c r="D10" s="65"/>
      <c r="E10" s="66"/>
      <c r="F10" s="65"/>
      <c r="G10" s="67"/>
      <c r="H10" s="31"/>
      <c r="I10" s="27"/>
      <c r="J10" s="63"/>
      <c r="K10" s="71"/>
      <c r="L10" s="64"/>
      <c r="M10" s="124"/>
      <c r="N10" s="66"/>
      <c r="O10" s="65"/>
      <c r="P10" s="67"/>
      <c r="Q10" s="31"/>
      <c r="R10" s="27"/>
      <c r="S10" s="81"/>
    </row>
    <row r="11" spans="1:19" ht="18.75" customHeight="1">
      <c r="A11" s="62" t="s">
        <v>11</v>
      </c>
      <c r="B11" s="43"/>
      <c r="C11" s="29"/>
      <c r="D11" s="124"/>
      <c r="E11" s="66"/>
      <c r="F11" s="65"/>
      <c r="G11" s="67"/>
      <c r="H11" s="31"/>
      <c r="I11" s="27"/>
      <c r="J11" s="70"/>
      <c r="K11" s="71"/>
      <c r="L11" s="64"/>
      <c r="M11" s="65"/>
      <c r="N11" s="66"/>
      <c r="O11" s="124"/>
      <c r="P11" s="67"/>
      <c r="Q11" s="31"/>
      <c r="R11" s="27"/>
      <c r="S11" s="81"/>
    </row>
    <row r="12" spans="1:19" ht="18.75" customHeight="1">
      <c r="A12" s="62" t="s">
        <v>12</v>
      </c>
      <c r="B12" s="43"/>
      <c r="C12" s="29"/>
      <c r="D12" s="65"/>
      <c r="E12" s="66"/>
      <c r="F12" s="124"/>
      <c r="G12" s="67"/>
      <c r="H12" s="68"/>
      <c r="I12" s="69"/>
      <c r="J12" s="63"/>
      <c r="K12" s="71"/>
      <c r="L12" s="64"/>
      <c r="M12" s="65"/>
      <c r="N12" s="66"/>
      <c r="O12" s="124"/>
      <c r="P12" s="67"/>
      <c r="Q12" s="31"/>
      <c r="R12" s="27"/>
      <c r="S12" s="81"/>
    </row>
    <row r="13" spans="1:19" ht="18.75" customHeight="1">
      <c r="A13" s="100" t="s">
        <v>13</v>
      </c>
      <c r="B13" s="44"/>
      <c r="C13" s="64"/>
      <c r="D13" s="65"/>
      <c r="E13" s="66"/>
      <c r="F13" s="65"/>
      <c r="G13" s="67"/>
      <c r="H13" s="88"/>
      <c r="J13" s="70"/>
      <c r="K13" s="72"/>
      <c r="L13" s="64"/>
      <c r="M13" s="65"/>
      <c r="N13" s="66"/>
      <c r="O13" s="65"/>
      <c r="P13" s="67"/>
      <c r="Q13" s="31"/>
      <c r="R13" s="27"/>
      <c r="S13" s="81"/>
    </row>
    <row r="14" spans="1:19" ht="18.75" customHeight="1" thickBot="1">
      <c r="A14" s="96" t="s">
        <v>14</v>
      </c>
      <c r="B14" s="45"/>
      <c r="C14" s="73"/>
      <c r="D14" s="74"/>
      <c r="E14" s="75"/>
      <c r="F14" s="74"/>
      <c r="G14" s="76"/>
      <c r="H14" s="77"/>
      <c r="I14" s="78"/>
      <c r="J14" s="79"/>
      <c r="K14" s="80"/>
      <c r="L14" s="73"/>
      <c r="M14" s="74"/>
      <c r="N14" s="75"/>
      <c r="O14" s="74"/>
      <c r="P14" s="76"/>
      <c r="Q14" s="32"/>
      <c r="R14" s="37"/>
      <c r="S14" s="81"/>
    </row>
    <row r="15" spans="1:19" ht="18.75" customHeight="1" thickBot="1">
      <c r="A15" s="47"/>
      <c r="B15" s="47"/>
      <c r="J15" s="47"/>
      <c r="K15" s="47"/>
      <c r="L15" s="47"/>
      <c r="N15" s="47"/>
      <c r="P15" s="47"/>
      <c r="Q15" s="47"/>
      <c r="R15" s="47"/>
      <c r="S15" s="47"/>
    </row>
    <row r="16" spans="1:19" ht="18.75" customHeight="1">
      <c r="A16" s="95"/>
      <c r="B16" s="201" t="s">
        <v>37</v>
      </c>
      <c r="C16" s="202"/>
      <c r="D16" s="202"/>
      <c r="E16" s="202"/>
      <c r="F16" s="202"/>
      <c r="G16" s="202"/>
      <c r="H16" s="202"/>
      <c r="I16" s="203"/>
      <c r="J16" s="194" t="s">
        <v>29</v>
      </c>
      <c r="K16" s="49"/>
      <c r="L16" s="207" t="s">
        <v>38</v>
      </c>
      <c r="M16" s="208"/>
      <c r="N16" s="209"/>
      <c r="O16" s="209"/>
      <c r="P16" s="209"/>
      <c r="Q16" s="209"/>
      <c r="R16" s="210"/>
      <c r="S16" s="84"/>
    </row>
    <row r="17" spans="1:19" ht="18.75" customHeight="1">
      <c r="A17" s="62"/>
      <c r="B17" s="199" t="s">
        <v>43</v>
      </c>
      <c r="C17" s="205" t="s">
        <v>28</v>
      </c>
      <c r="D17" s="206"/>
      <c r="E17" s="197"/>
      <c r="F17" s="197"/>
      <c r="G17" s="197"/>
      <c r="H17" s="197" t="s">
        <v>15</v>
      </c>
      <c r="I17" s="198"/>
      <c r="J17" s="195"/>
      <c r="K17" s="199" t="s">
        <v>43</v>
      </c>
      <c r="L17" s="205" t="s">
        <v>28</v>
      </c>
      <c r="M17" s="206"/>
      <c r="N17" s="197"/>
      <c r="O17" s="197"/>
      <c r="P17" s="197"/>
      <c r="Q17" s="197" t="s">
        <v>15</v>
      </c>
      <c r="R17" s="198"/>
      <c r="S17" s="82"/>
    </row>
    <row r="18" spans="1:19" ht="18.75" customHeight="1" thickBot="1">
      <c r="A18" s="96"/>
      <c r="B18" s="200"/>
      <c r="C18" s="50" t="s">
        <v>17</v>
      </c>
      <c r="D18" s="51" t="s">
        <v>20</v>
      </c>
      <c r="E18" s="30"/>
      <c r="F18" s="51" t="s">
        <v>20</v>
      </c>
      <c r="G18" s="30" t="s">
        <v>18</v>
      </c>
      <c r="H18" s="30" t="s">
        <v>64</v>
      </c>
      <c r="I18" s="52" t="s">
        <v>63</v>
      </c>
      <c r="J18" s="196"/>
      <c r="K18" s="200"/>
      <c r="L18" s="50" t="s">
        <v>17</v>
      </c>
      <c r="M18" s="51" t="s">
        <v>20</v>
      </c>
      <c r="N18" s="30"/>
      <c r="O18" s="51" t="s">
        <v>20</v>
      </c>
      <c r="P18" s="30" t="s">
        <v>18</v>
      </c>
      <c r="Q18" s="30" t="s">
        <v>64</v>
      </c>
      <c r="R18" s="52" t="s">
        <v>63</v>
      </c>
      <c r="S18" s="82"/>
    </row>
    <row r="19" spans="1:19" ht="18.75" customHeight="1">
      <c r="A19" s="86" t="s">
        <v>104</v>
      </c>
      <c r="B19" s="42" t="s">
        <v>105</v>
      </c>
      <c r="C19" s="28" t="str">
        <f>'1次リーグ'!L15</f>
        <v>高部JFC</v>
      </c>
      <c r="D19" s="39">
        <v>1</v>
      </c>
      <c r="E19" s="133" t="s">
        <v>106</v>
      </c>
      <c r="F19" s="39">
        <v>1</v>
      </c>
      <c r="G19" s="134" t="str">
        <f>'1次リーグ'!L17</f>
        <v>清水プエルトSC</v>
      </c>
      <c r="H19" s="135" t="str">
        <f>C21</f>
        <v>SALFUS oRs</v>
      </c>
      <c r="I19" s="136" t="str">
        <f>G21</f>
        <v>清水クラブSS</v>
      </c>
      <c r="J19" s="137">
        <v>0.520833333333333</v>
      </c>
      <c r="K19" s="42" t="s">
        <v>105</v>
      </c>
      <c r="L19" s="28" t="str">
        <f>'1次リーグ'!L16</f>
        <v>駒越小SSS</v>
      </c>
      <c r="M19" s="39">
        <v>0</v>
      </c>
      <c r="N19" s="133" t="s">
        <v>106</v>
      </c>
      <c r="O19" s="39">
        <v>3</v>
      </c>
      <c r="P19" s="134" t="str">
        <f>'1次リーグ'!L18</f>
        <v>入江SSS</v>
      </c>
      <c r="Q19" s="135" t="str">
        <f>P20</f>
        <v>由比SSS</v>
      </c>
      <c r="R19" s="136" t="str">
        <f>L20</f>
        <v>不二見SSS</v>
      </c>
      <c r="S19" s="81"/>
    </row>
    <row r="20" spans="1:19" ht="18.75" customHeight="1">
      <c r="A20" s="62" t="s">
        <v>107</v>
      </c>
      <c r="B20" s="43" t="s">
        <v>108</v>
      </c>
      <c r="C20" s="29" t="str">
        <f>'1次リーグ'!C21:E21</f>
        <v>有度FC</v>
      </c>
      <c r="D20" s="33">
        <v>4</v>
      </c>
      <c r="E20" s="34" t="s">
        <v>106</v>
      </c>
      <c r="F20" s="33">
        <v>0</v>
      </c>
      <c r="G20" s="35" t="str">
        <f>'1次リーグ'!C23</f>
        <v>庵原SC</v>
      </c>
      <c r="H20" s="31" t="str">
        <f>G19</f>
        <v>清水プエルトSC</v>
      </c>
      <c r="I20" s="27" t="str">
        <f>C19</f>
        <v>高部JFC</v>
      </c>
      <c r="J20" s="138">
        <v>0.555555555555556</v>
      </c>
      <c r="K20" s="43" t="s">
        <v>108</v>
      </c>
      <c r="L20" s="29" t="str">
        <f>'1次リーグ'!C22</f>
        <v>不二見SSS</v>
      </c>
      <c r="M20" s="33">
        <v>0</v>
      </c>
      <c r="N20" s="34" t="s">
        <v>106</v>
      </c>
      <c r="O20" s="33">
        <v>2</v>
      </c>
      <c r="P20" s="35" t="str">
        <f>'1次リーグ'!C24</f>
        <v>由比SSS</v>
      </c>
      <c r="Q20" s="31" t="str">
        <f>P19</f>
        <v>入江SSS</v>
      </c>
      <c r="R20" s="27" t="str">
        <f>L19</f>
        <v>駒越小SSS</v>
      </c>
      <c r="S20" s="81"/>
    </row>
    <row r="21" spans="1:19" ht="18.75" customHeight="1">
      <c r="A21" s="62" t="s">
        <v>109</v>
      </c>
      <c r="B21" s="43" t="s">
        <v>110</v>
      </c>
      <c r="C21" s="29" t="str">
        <f>'1次リーグ'!F21</f>
        <v>SALFUS oRs</v>
      </c>
      <c r="D21" s="33">
        <v>3</v>
      </c>
      <c r="E21" s="34" t="s">
        <v>106</v>
      </c>
      <c r="F21" s="33">
        <v>1</v>
      </c>
      <c r="G21" s="35" t="str">
        <f>'1次リーグ'!F23</f>
        <v>清水クラブSS</v>
      </c>
      <c r="H21" s="31" t="str">
        <f>C20</f>
        <v>有度FC</v>
      </c>
      <c r="I21" s="27" t="str">
        <f>G20</f>
        <v>庵原SC</v>
      </c>
      <c r="J21" s="137">
        <v>0.590277777777778</v>
      </c>
      <c r="K21" s="43"/>
      <c r="L21" s="29"/>
      <c r="M21" s="33"/>
      <c r="N21" s="34" t="s">
        <v>106</v>
      </c>
      <c r="O21" s="33"/>
      <c r="P21" s="35"/>
      <c r="Q21" s="31"/>
      <c r="R21" s="27"/>
      <c r="S21" s="81"/>
    </row>
    <row r="22" spans="1:19" ht="18.75" customHeight="1">
      <c r="A22" s="62" t="s">
        <v>9</v>
      </c>
      <c r="B22" s="43"/>
      <c r="C22" s="64"/>
      <c r="D22" s="124"/>
      <c r="E22" s="66"/>
      <c r="F22" s="65"/>
      <c r="G22" s="67"/>
      <c r="H22" s="68"/>
      <c r="I22" s="69"/>
      <c r="J22" s="70"/>
      <c r="K22" s="71"/>
      <c r="L22" s="64"/>
      <c r="M22" s="124"/>
      <c r="N22" s="66"/>
      <c r="O22" s="65"/>
      <c r="P22" s="67"/>
      <c r="Q22" s="68"/>
      <c r="R22" s="69"/>
      <c r="S22" s="81"/>
    </row>
    <row r="23" spans="1:19" ht="18.75" customHeight="1">
      <c r="A23" s="62" t="s">
        <v>10</v>
      </c>
      <c r="B23" s="43"/>
      <c r="C23" s="64"/>
      <c r="D23" s="124"/>
      <c r="E23" s="66"/>
      <c r="F23" s="65"/>
      <c r="G23" s="67"/>
      <c r="H23" s="31"/>
      <c r="I23" s="27"/>
      <c r="J23" s="63"/>
      <c r="K23" s="71"/>
      <c r="L23" s="64"/>
      <c r="M23" s="124"/>
      <c r="N23" s="66"/>
      <c r="O23" s="65"/>
      <c r="P23" s="67"/>
      <c r="Q23" s="31"/>
      <c r="R23" s="27"/>
      <c r="S23" s="81"/>
    </row>
    <row r="24" spans="1:19" ht="18.75" customHeight="1">
      <c r="A24" s="62" t="s">
        <v>11</v>
      </c>
      <c r="B24" s="43"/>
      <c r="C24" s="64"/>
      <c r="D24" s="124"/>
      <c r="E24" s="66"/>
      <c r="F24" s="65"/>
      <c r="G24" s="67"/>
      <c r="H24" s="31"/>
      <c r="I24" s="27"/>
      <c r="J24" s="70"/>
      <c r="K24" s="71"/>
      <c r="L24" s="64"/>
      <c r="M24" s="124"/>
      <c r="N24" s="66"/>
      <c r="O24" s="65"/>
      <c r="P24" s="67"/>
      <c r="Q24" s="31"/>
      <c r="R24" s="27"/>
      <c r="S24" s="81"/>
    </row>
    <row r="25" spans="1:19" ht="18.75" customHeight="1">
      <c r="A25" s="62" t="s">
        <v>12</v>
      </c>
      <c r="B25" s="43"/>
      <c r="C25" s="29"/>
      <c r="D25" s="124"/>
      <c r="E25" s="66"/>
      <c r="F25" s="65"/>
      <c r="G25" s="67"/>
      <c r="H25" s="31"/>
      <c r="I25" s="27"/>
      <c r="J25" s="63"/>
      <c r="K25" s="43"/>
      <c r="L25" s="29"/>
      <c r="M25" s="33"/>
      <c r="N25" s="34"/>
      <c r="O25" s="33"/>
      <c r="P25" s="35"/>
      <c r="Q25" s="31"/>
      <c r="R25" s="27"/>
      <c r="S25" s="81"/>
    </row>
    <row r="26" spans="1:19" ht="18.75" customHeight="1">
      <c r="A26" s="62" t="s">
        <v>13</v>
      </c>
      <c r="B26" s="44"/>
      <c r="C26" s="29"/>
      <c r="D26" s="33"/>
      <c r="E26" s="34"/>
      <c r="F26" s="33"/>
      <c r="G26" s="35"/>
      <c r="H26" s="31"/>
      <c r="I26" s="27"/>
      <c r="J26" s="70"/>
      <c r="K26" s="44"/>
      <c r="L26" s="29"/>
      <c r="M26" s="33"/>
      <c r="N26" s="34"/>
      <c r="O26" s="33"/>
      <c r="P26" s="35"/>
      <c r="Q26" s="31"/>
      <c r="R26" s="27"/>
      <c r="S26" s="81"/>
    </row>
    <row r="27" spans="1:19" ht="18.75" customHeight="1" thickBot="1">
      <c r="A27" s="96" t="s">
        <v>14</v>
      </c>
      <c r="B27" s="45"/>
      <c r="C27" s="38"/>
      <c r="D27" s="40"/>
      <c r="E27" s="36"/>
      <c r="F27" s="40"/>
      <c r="G27" s="46"/>
      <c r="H27" s="32"/>
      <c r="I27" s="37"/>
      <c r="J27" s="79"/>
      <c r="K27" s="45"/>
      <c r="L27" s="38"/>
      <c r="M27" s="40"/>
      <c r="N27" s="36"/>
      <c r="O27" s="40"/>
      <c r="P27" s="46"/>
      <c r="Q27" s="32"/>
      <c r="R27" s="37"/>
      <c r="S27" s="81"/>
    </row>
    <row r="28" ht="13.5" customHeight="1"/>
    <row r="29" spans="3:15" s="85" customFormat="1" ht="13.5" customHeight="1">
      <c r="C29" s="101" t="s">
        <v>46</v>
      </c>
      <c r="D29" s="101"/>
      <c r="E29" s="102" t="s">
        <v>6</v>
      </c>
      <c r="F29" s="102"/>
      <c r="G29" s="85" t="s">
        <v>31</v>
      </c>
      <c r="I29" s="103"/>
      <c r="M29" s="101"/>
      <c r="O29" s="101"/>
    </row>
    <row r="30" spans="3:9" s="85" customFormat="1" ht="13.5">
      <c r="C30" s="104"/>
      <c r="E30" s="102" t="s">
        <v>7</v>
      </c>
      <c r="F30" s="102"/>
      <c r="G30" s="85" t="s">
        <v>88</v>
      </c>
      <c r="H30" s="105"/>
      <c r="I30" s="105"/>
    </row>
    <row r="31" spans="3:9" s="85" customFormat="1" ht="13.5">
      <c r="C31" s="104"/>
      <c r="E31" s="102"/>
      <c r="F31" s="102"/>
      <c r="H31" s="105"/>
      <c r="I31" s="105"/>
    </row>
    <row r="32" spans="2:11" s="85" customFormat="1" ht="6.75" customHeight="1">
      <c r="B32" s="105"/>
      <c r="C32" s="104"/>
      <c r="H32" s="105"/>
      <c r="I32" s="105"/>
      <c r="J32" s="105"/>
      <c r="K32" s="105"/>
    </row>
    <row r="33" spans="2:15" s="85" customFormat="1" ht="13.5" customHeight="1">
      <c r="B33" s="105"/>
      <c r="C33" s="106" t="s">
        <v>40</v>
      </c>
      <c r="D33" s="106"/>
      <c r="E33" s="102" t="s">
        <v>6</v>
      </c>
      <c r="F33" s="102"/>
      <c r="G33" s="103" t="s">
        <v>103</v>
      </c>
      <c r="H33" s="105"/>
      <c r="I33" s="105"/>
      <c r="J33" s="105"/>
      <c r="K33" s="105"/>
      <c r="M33" s="106"/>
      <c r="O33" s="106"/>
    </row>
    <row r="34" spans="2:11" s="85" customFormat="1" ht="13.5">
      <c r="B34" s="105"/>
      <c r="E34" s="102" t="s">
        <v>7</v>
      </c>
      <c r="F34" s="102"/>
      <c r="G34" s="107" t="s">
        <v>32</v>
      </c>
      <c r="H34" s="105"/>
      <c r="I34" s="105"/>
      <c r="J34" s="105"/>
      <c r="K34" s="105"/>
    </row>
    <row r="35" spans="2:11" ht="13.5">
      <c r="B35" s="87"/>
      <c r="E35" s="121"/>
      <c r="G35" s="122"/>
      <c r="I35" s="87"/>
      <c r="J35" s="87"/>
      <c r="K35" s="87"/>
    </row>
  </sheetData>
  <sheetProtection/>
  <mergeCells count="19">
    <mergeCell ref="A1:R1"/>
    <mergeCell ref="C4:G4"/>
    <mergeCell ref="C17:G17"/>
    <mergeCell ref="L4:P4"/>
    <mergeCell ref="L17:P17"/>
    <mergeCell ref="Q4:R4"/>
    <mergeCell ref="K3:R3"/>
    <mergeCell ref="K4:K5"/>
    <mergeCell ref="L16:R16"/>
    <mergeCell ref="J16:J18"/>
    <mergeCell ref="J3:J5"/>
    <mergeCell ref="Q17:R17"/>
    <mergeCell ref="B4:B5"/>
    <mergeCell ref="B3:I3"/>
    <mergeCell ref="B16:I16"/>
    <mergeCell ref="B17:B18"/>
    <mergeCell ref="K17:K18"/>
    <mergeCell ref="H4:I4"/>
    <mergeCell ref="H17:I17"/>
  </mergeCells>
  <printOptions/>
  <pageMargins left="0.39" right="0.2" top="0.26" bottom="0.21" header="0.23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="106" zoomScaleNormal="106" zoomScalePageLayoutView="0" workbookViewId="0" topLeftCell="A7">
      <selection activeCell="O24" sqref="O24"/>
    </sheetView>
  </sheetViews>
  <sheetFormatPr defaultColWidth="9.140625" defaultRowHeight="15"/>
  <cols>
    <col min="1" max="1" width="4.57421875" style="48" customWidth="1"/>
    <col min="2" max="2" width="4.28125" style="48" customWidth="1"/>
    <col min="3" max="3" width="12.421875" style="48" customWidth="1"/>
    <col min="4" max="4" width="3.7109375" style="48" customWidth="1"/>
    <col min="5" max="5" width="5.421875" style="48" customWidth="1"/>
    <col min="6" max="6" width="3.8515625" style="48" customWidth="1"/>
    <col min="7" max="7" width="12.421875" style="48" customWidth="1"/>
    <col min="8" max="9" width="11.28125" style="48" customWidth="1"/>
    <col min="10" max="10" width="7.8515625" style="48" customWidth="1"/>
    <col min="11" max="11" width="4.28125" style="48" customWidth="1"/>
    <col min="12" max="12" width="12.421875" style="48" customWidth="1"/>
    <col min="13" max="13" width="3.7109375" style="48" customWidth="1"/>
    <col min="14" max="14" width="5.421875" style="48" customWidth="1"/>
    <col min="15" max="15" width="3.7109375" style="48" customWidth="1"/>
    <col min="16" max="16" width="12.421875" style="48" customWidth="1"/>
    <col min="17" max="19" width="11.28125" style="48" customWidth="1"/>
    <col min="20" max="16384" width="9.00390625" style="48" customWidth="1"/>
  </cols>
  <sheetData>
    <row r="1" spans="1:19" ht="26.25" customHeight="1">
      <c r="A1" s="204" t="s">
        <v>99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83"/>
    </row>
    <row r="2" ht="18.75" customHeight="1" thickBot="1"/>
    <row r="3" spans="1:19" ht="18.75" customHeight="1">
      <c r="A3" s="97"/>
      <c r="B3" s="201" t="s">
        <v>35</v>
      </c>
      <c r="C3" s="202"/>
      <c r="D3" s="202"/>
      <c r="E3" s="202"/>
      <c r="F3" s="202"/>
      <c r="G3" s="202"/>
      <c r="H3" s="202"/>
      <c r="I3" s="203"/>
      <c r="J3" s="194" t="s">
        <v>29</v>
      </c>
      <c r="K3" s="201" t="s">
        <v>36</v>
      </c>
      <c r="L3" s="202"/>
      <c r="M3" s="202"/>
      <c r="N3" s="202"/>
      <c r="O3" s="202"/>
      <c r="P3" s="202"/>
      <c r="Q3" s="202"/>
      <c r="R3" s="203"/>
      <c r="S3" s="84"/>
    </row>
    <row r="4" spans="1:19" ht="18.75" customHeight="1">
      <c r="A4" s="98"/>
      <c r="B4" s="199" t="s">
        <v>43</v>
      </c>
      <c r="C4" s="205" t="s">
        <v>28</v>
      </c>
      <c r="D4" s="206"/>
      <c r="E4" s="197"/>
      <c r="F4" s="197"/>
      <c r="G4" s="197"/>
      <c r="H4" s="197" t="s">
        <v>15</v>
      </c>
      <c r="I4" s="198"/>
      <c r="J4" s="195"/>
      <c r="K4" s="199" t="s">
        <v>43</v>
      </c>
      <c r="L4" s="205" t="s">
        <v>28</v>
      </c>
      <c r="M4" s="206"/>
      <c r="N4" s="197"/>
      <c r="O4" s="197"/>
      <c r="P4" s="197"/>
      <c r="Q4" s="197" t="s">
        <v>15</v>
      </c>
      <c r="R4" s="198"/>
      <c r="S4" s="82"/>
    </row>
    <row r="5" spans="1:19" ht="18.75" customHeight="1" thickBot="1">
      <c r="A5" s="99"/>
      <c r="B5" s="200"/>
      <c r="C5" s="50" t="s">
        <v>17</v>
      </c>
      <c r="D5" s="51" t="s">
        <v>20</v>
      </c>
      <c r="E5" s="30"/>
      <c r="F5" s="51" t="s">
        <v>20</v>
      </c>
      <c r="G5" s="30" t="s">
        <v>18</v>
      </c>
      <c r="H5" s="30" t="s">
        <v>64</v>
      </c>
      <c r="I5" s="52" t="s">
        <v>63</v>
      </c>
      <c r="J5" s="196"/>
      <c r="K5" s="200"/>
      <c r="L5" s="50" t="s">
        <v>17</v>
      </c>
      <c r="M5" s="51" t="s">
        <v>20</v>
      </c>
      <c r="N5" s="30"/>
      <c r="O5" s="51" t="s">
        <v>20</v>
      </c>
      <c r="P5" s="30" t="s">
        <v>18</v>
      </c>
      <c r="Q5" s="30" t="s">
        <v>64</v>
      </c>
      <c r="R5" s="52" t="s">
        <v>63</v>
      </c>
      <c r="S5" s="82"/>
    </row>
    <row r="6" spans="1:19" ht="18.75" customHeight="1">
      <c r="A6" s="86" t="s">
        <v>6</v>
      </c>
      <c r="B6" s="42" t="s">
        <v>3</v>
      </c>
      <c r="C6" s="28" t="str">
        <f>'1次リーグ対戦表(11月3日）'!C6</f>
        <v>袖師SSS</v>
      </c>
      <c r="D6" s="39">
        <v>1</v>
      </c>
      <c r="E6" s="133" t="s">
        <v>30</v>
      </c>
      <c r="F6" s="39">
        <v>0</v>
      </c>
      <c r="G6" s="134" t="str">
        <f>'1次リーグ対戦表(11月3日）'!L6</f>
        <v>江尻SSS</v>
      </c>
      <c r="H6" s="135" t="str">
        <f>G8</f>
        <v>有度FCR</v>
      </c>
      <c r="I6" s="136" t="str">
        <f>C8</f>
        <v>ヴァロルFC</v>
      </c>
      <c r="J6" s="137">
        <v>0.4166666666666667</v>
      </c>
      <c r="K6" s="42" t="s">
        <v>3</v>
      </c>
      <c r="L6" s="28" t="str">
        <f>'1次リーグ対戦表(11月3日）'!G6</f>
        <v>浜田SSS</v>
      </c>
      <c r="M6" s="39">
        <v>0</v>
      </c>
      <c r="N6" s="133" t="s">
        <v>30</v>
      </c>
      <c r="O6" s="39">
        <v>6</v>
      </c>
      <c r="P6" s="134" t="str">
        <f>'1次リーグ対戦表(11月3日）'!P6</f>
        <v>興津SSS</v>
      </c>
      <c r="Q6" s="135" t="str">
        <f>P8</f>
        <v>FCS-Stolz</v>
      </c>
      <c r="R6" s="136" t="str">
        <f>L8</f>
        <v>飯田ファイターズ</v>
      </c>
      <c r="S6" s="81"/>
    </row>
    <row r="7" spans="1:19" ht="18.75" customHeight="1">
      <c r="A7" s="62" t="s">
        <v>7</v>
      </c>
      <c r="B7" s="43" t="s">
        <v>4</v>
      </c>
      <c r="C7" s="28" t="str">
        <f>'1次リーグ対戦表(11月3日）'!C7</f>
        <v>高部・高部東SSS</v>
      </c>
      <c r="D7" s="33">
        <v>1</v>
      </c>
      <c r="E7" s="34" t="s">
        <v>30</v>
      </c>
      <c r="F7" s="33">
        <v>0</v>
      </c>
      <c r="G7" s="134" t="str">
        <f>'1次リーグ対戦表(11月3日）'!L7</f>
        <v>岡小SSS</v>
      </c>
      <c r="H7" s="31" t="str">
        <f>C6</f>
        <v>袖師SSS</v>
      </c>
      <c r="I7" s="27" t="str">
        <f>G6</f>
        <v>江尻SSS</v>
      </c>
      <c r="J7" s="138">
        <v>0.4513888888888889</v>
      </c>
      <c r="K7" s="43" t="s">
        <v>4</v>
      </c>
      <c r="L7" s="28" t="str">
        <f>'1次リーグ対戦表(11月3日）'!G7</f>
        <v>Viento FC</v>
      </c>
      <c r="M7" s="33">
        <v>0</v>
      </c>
      <c r="N7" s="34" t="s">
        <v>30</v>
      </c>
      <c r="O7" s="33">
        <v>2</v>
      </c>
      <c r="P7" s="134" t="str">
        <f>'1次リーグ対戦表(11月3日）'!P7</f>
        <v>三保FC</v>
      </c>
      <c r="Q7" s="31" t="str">
        <f>L6</f>
        <v>浜田SSS</v>
      </c>
      <c r="R7" s="27" t="str">
        <f>P6</f>
        <v>興津SSS</v>
      </c>
      <c r="S7" s="81"/>
    </row>
    <row r="8" spans="1:19" ht="18.75" customHeight="1">
      <c r="A8" s="62" t="s">
        <v>8</v>
      </c>
      <c r="B8" s="43" t="s">
        <v>5</v>
      </c>
      <c r="C8" s="28" t="str">
        <f>'1次リーグ対戦表(11月3日）'!C8</f>
        <v>ヴァロルFC</v>
      </c>
      <c r="D8" s="33">
        <v>3</v>
      </c>
      <c r="E8" s="34" t="s">
        <v>30</v>
      </c>
      <c r="F8" s="33">
        <v>1</v>
      </c>
      <c r="G8" s="134" t="str">
        <f>'1次リーグ対戦表(11月3日）'!L8</f>
        <v>有度FCR</v>
      </c>
      <c r="H8" s="31" t="str">
        <f>C7</f>
        <v>高部・高部東SSS</v>
      </c>
      <c r="I8" s="27" t="str">
        <f>G7</f>
        <v>岡小SSS</v>
      </c>
      <c r="J8" s="137">
        <v>0.486111111111111</v>
      </c>
      <c r="K8" s="43" t="s">
        <v>5</v>
      </c>
      <c r="L8" s="28" t="str">
        <f>'1次リーグ対戦表(11月3日）'!G8</f>
        <v>飯田ファイターズ</v>
      </c>
      <c r="M8" s="33">
        <v>1</v>
      </c>
      <c r="N8" s="34" t="s">
        <v>30</v>
      </c>
      <c r="O8" s="33">
        <v>0</v>
      </c>
      <c r="P8" s="134" t="str">
        <f>'1次リーグ対戦表(11月3日）'!P8</f>
        <v>FCS-Stolz</v>
      </c>
      <c r="Q8" s="31" t="str">
        <f>L7</f>
        <v>Viento FC</v>
      </c>
      <c r="R8" s="27" t="str">
        <f>P7</f>
        <v>三保FC</v>
      </c>
      <c r="S8" s="81"/>
    </row>
    <row r="9" spans="1:19" ht="18.75" customHeight="1">
      <c r="A9" s="62" t="s">
        <v>9</v>
      </c>
      <c r="B9" s="43" t="s">
        <v>3</v>
      </c>
      <c r="C9" s="28" t="str">
        <f>C6</f>
        <v>袖師SSS</v>
      </c>
      <c r="D9" s="33">
        <v>1</v>
      </c>
      <c r="E9" s="34" t="s">
        <v>30</v>
      </c>
      <c r="F9" s="33">
        <v>0</v>
      </c>
      <c r="G9" s="134" t="str">
        <f>P6</f>
        <v>興津SSS</v>
      </c>
      <c r="H9" s="135" t="str">
        <f>C11</f>
        <v>ヴァロルFC</v>
      </c>
      <c r="I9" s="136" t="str">
        <f>G11</f>
        <v>FCS-Stolz</v>
      </c>
      <c r="J9" s="138">
        <v>0.520833333333334</v>
      </c>
      <c r="K9" s="43" t="s">
        <v>3</v>
      </c>
      <c r="L9" s="28" t="str">
        <f>G6</f>
        <v>江尻SSS</v>
      </c>
      <c r="M9" s="33">
        <v>7</v>
      </c>
      <c r="N9" s="34" t="s">
        <v>30</v>
      </c>
      <c r="O9" s="33">
        <v>0</v>
      </c>
      <c r="P9" s="134" t="str">
        <f>L6</f>
        <v>浜田SSS</v>
      </c>
      <c r="Q9" s="135" t="str">
        <f>P11</f>
        <v>飯田ファイターズ</v>
      </c>
      <c r="R9" s="136" t="str">
        <f>L11</f>
        <v>有度FCR</v>
      </c>
      <c r="S9" s="81"/>
    </row>
    <row r="10" spans="1:19" ht="18.75" customHeight="1">
      <c r="A10" s="62" t="s">
        <v>10</v>
      </c>
      <c r="B10" s="43" t="s">
        <v>4</v>
      </c>
      <c r="C10" s="28" t="str">
        <f>C7</f>
        <v>高部・高部東SSS</v>
      </c>
      <c r="D10" s="33">
        <v>0</v>
      </c>
      <c r="E10" s="34" t="s">
        <v>30</v>
      </c>
      <c r="F10" s="33">
        <v>2</v>
      </c>
      <c r="G10" s="134" t="str">
        <f>P7</f>
        <v>三保FC</v>
      </c>
      <c r="H10" s="31" t="str">
        <f>G9</f>
        <v>興津SSS</v>
      </c>
      <c r="I10" s="27" t="str">
        <f>C9</f>
        <v>袖師SSS</v>
      </c>
      <c r="J10" s="137">
        <v>0.555555555555556</v>
      </c>
      <c r="K10" s="43" t="s">
        <v>4</v>
      </c>
      <c r="L10" s="28" t="str">
        <f>G7</f>
        <v>岡小SSS</v>
      </c>
      <c r="M10" s="33">
        <v>3</v>
      </c>
      <c r="N10" s="34" t="s">
        <v>30</v>
      </c>
      <c r="O10" s="33">
        <v>0</v>
      </c>
      <c r="P10" s="134" t="str">
        <f>L7</f>
        <v>Viento FC</v>
      </c>
      <c r="Q10" s="31" t="str">
        <f>L9</f>
        <v>江尻SSS</v>
      </c>
      <c r="R10" s="27" t="str">
        <f>P9</f>
        <v>浜田SSS</v>
      </c>
      <c r="S10" s="81"/>
    </row>
    <row r="11" spans="1:19" ht="18.75" customHeight="1">
      <c r="A11" s="62" t="s">
        <v>11</v>
      </c>
      <c r="B11" s="43" t="s">
        <v>5</v>
      </c>
      <c r="C11" s="28" t="str">
        <f>C8</f>
        <v>ヴァロルFC</v>
      </c>
      <c r="D11" s="33">
        <v>7</v>
      </c>
      <c r="E11" s="34" t="s">
        <v>30</v>
      </c>
      <c r="F11" s="33">
        <v>0</v>
      </c>
      <c r="G11" s="134" t="str">
        <f>P8</f>
        <v>FCS-Stolz</v>
      </c>
      <c r="H11" s="31" t="str">
        <f>G10</f>
        <v>三保FC</v>
      </c>
      <c r="I11" s="27" t="str">
        <f>C10</f>
        <v>高部・高部東SSS</v>
      </c>
      <c r="J11" s="138">
        <v>0.590277777777778</v>
      </c>
      <c r="K11" s="43" t="s">
        <v>5</v>
      </c>
      <c r="L11" s="28" t="str">
        <f>G8</f>
        <v>有度FCR</v>
      </c>
      <c r="M11" s="33">
        <v>0</v>
      </c>
      <c r="N11" s="34" t="s">
        <v>30</v>
      </c>
      <c r="O11" s="33">
        <v>0</v>
      </c>
      <c r="P11" s="134" t="str">
        <f>L8</f>
        <v>飯田ファイターズ</v>
      </c>
      <c r="Q11" s="31" t="str">
        <f>L10</f>
        <v>岡小SSS</v>
      </c>
      <c r="R11" s="27" t="str">
        <f>P10</f>
        <v>Viento FC</v>
      </c>
      <c r="S11" s="81"/>
    </row>
    <row r="12" spans="1:19" ht="18.75" customHeight="1">
      <c r="A12" s="62" t="s">
        <v>12</v>
      </c>
      <c r="B12" s="43"/>
      <c r="C12" s="29"/>
      <c r="D12" s="65"/>
      <c r="E12" s="66" t="s">
        <v>30</v>
      </c>
      <c r="F12" s="124"/>
      <c r="G12" s="67"/>
      <c r="H12" s="68"/>
      <c r="I12" s="69"/>
      <c r="J12" s="63"/>
      <c r="K12" s="71"/>
      <c r="L12" s="64"/>
      <c r="M12" s="65"/>
      <c r="N12" s="66" t="s">
        <v>30</v>
      </c>
      <c r="O12" s="124"/>
      <c r="P12" s="67"/>
      <c r="Q12" s="31"/>
      <c r="R12" s="27"/>
      <c r="S12" s="81"/>
    </row>
    <row r="13" spans="1:19" ht="18.75" customHeight="1">
      <c r="A13" s="100" t="s">
        <v>13</v>
      </c>
      <c r="B13" s="44"/>
      <c r="C13" s="29"/>
      <c r="D13" s="65"/>
      <c r="E13" s="66" t="s">
        <v>30</v>
      </c>
      <c r="F13" s="65"/>
      <c r="G13" s="67"/>
      <c r="H13" s="88"/>
      <c r="J13" s="70"/>
      <c r="K13" s="72"/>
      <c r="L13" s="64"/>
      <c r="M13" s="65"/>
      <c r="N13" s="66" t="s">
        <v>30</v>
      </c>
      <c r="O13" s="65"/>
      <c r="P13" s="67"/>
      <c r="Q13" s="31"/>
      <c r="R13" s="27"/>
      <c r="S13" s="81"/>
    </row>
    <row r="14" spans="1:19" ht="18.75" customHeight="1" thickBot="1">
      <c r="A14" s="96" t="s">
        <v>14</v>
      </c>
      <c r="B14" s="45"/>
      <c r="C14" s="73"/>
      <c r="D14" s="74"/>
      <c r="E14" s="75"/>
      <c r="F14" s="74"/>
      <c r="G14" s="76"/>
      <c r="H14" s="77"/>
      <c r="I14" s="78"/>
      <c r="J14" s="79"/>
      <c r="K14" s="80"/>
      <c r="L14" s="73"/>
      <c r="M14" s="74"/>
      <c r="N14" s="75"/>
      <c r="O14" s="74"/>
      <c r="P14" s="76"/>
      <c r="Q14" s="32"/>
      <c r="R14" s="37"/>
      <c r="S14" s="81"/>
    </row>
    <row r="15" spans="1:19" ht="18.75" customHeight="1" thickBot="1">
      <c r="A15" s="47"/>
      <c r="B15" s="47"/>
      <c r="J15" s="47"/>
      <c r="K15" s="47"/>
      <c r="L15" s="47"/>
      <c r="N15" s="47"/>
      <c r="P15" s="47"/>
      <c r="Q15" s="47"/>
      <c r="R15" s="47"/>
      <c r="S15" s="47"/>
    </row>
    <row r="16" spans="1:19" ht="18.75" customHeight="1">
      <c r="A16" s="95"/>
      <c r="B16" s="201" t="s">
        <v>37</v>
      </c>
      <c r="C16" s="202"/>
      <c r="D16" s="202"/>
      <c r="E16" s="202"/>
      <c r="F16" s="202"/>
      <c r="G16" s="202"/>
      <c r="H16" s="202"/>
      <c r="I16" s="203"/>
      <c r="J16" s="194" t="s">
        <v>29</v>
      </c>
      <c r="K16" s="49"/>
      <c r="L16" s="207" t="s">
        <v>38</v>
      </c>
      <c r="M16" s="208"/>
      <c r="N16" s="209"/>
      <c r="O16" s="209"/>
      <c r="P16" s="209"/>
      <c r="Q16" s="209"/>
      <c r="R16" s="210"/>
      <c r="S16" s="84"/>
    </row>
    <row r="17" spans="1:19" ht="18.75" customHeight="1">
      <c r="A17" s="62"/>
      <c r="B17" s="199" t="s">
        <v>43</v>
      </c>
      <c r="C17" s="205" t="s">
        <v>28</v>
      </c>
      <c r="D17" s="206"/>
      <c r="E17" s="197"/>
      <c r="F17" s="197"/>
      <c r="G17" s="197"/>
      <c r="H17" s="197" t="s">
        <v>15</v>
      </c>
      <c r="I17" s="198"/>
      <c r="J17" s="195"/>
      <c r="K17" s="199" t="s">
        <v>43</v>
      </c>
      <c r="L17" s="205" t="s">
        <v>28</v>
      </c>
      <c r="M17" s="206"/>
      <c r="N17" s="197"/>
      <c r="O17" s="197"/>
      <c r="P17" s="197"/>
      <c r="Q17" s="197" t="s">
        <v>15</v>
      </c>
      <c r="R17" s="198"/>
      <c r="S17" s="82"/>
    </row>
    <row r="18" spans="1:19" ht="18.75" customHeight="1" thickBot="1">
      <c r="A18" s="96"/>
      <c r="B18" s="200"/>
      <c r="C18" s="50" t="s">
        <v>17</v>
      </c>
      <c r="D18" s="51" t="s">
        <v>20</v>
      </c>
      <c r="E18" s="30"/>
      <c r="F18" s="51" t="s">
        <v>20</v>
      </c>
      <c r="G18" s="30" t="s">
        <v>18</v>
      </c>
      <c r="H18" s="30" t="s">
        <v>64</v>
      </c>
      <c r="I18" s="52" t="s">
        <v>63</v>
      </c>
      <c r="J18" s="196"/>
      <c r="K18" s="200"/>
      <c r="L18" s="50" t="s">
        <v>17</v>
      </c>
      <c r="M18" s="51" t="s">
        <v>20</v>
      </c>
      <c r="N18" s="30"/>
      <c r="O18" s="51" t="s">
        <v>20</v>
      </c>
      <c r="P18" s="30" t="s">
        <v>18</v>
      </c>
      <c r="Q18" s="30" t="s">
        <v>64</v>
      </c>
      <c r="R18" s="52" t="s">
        <v>63</v>
      </c>
      <c r="S18" s="82"/>
    </row>
    <row r="19" spans="1:19" ht="18.75" customHeight="1">
      <c r="A19" s="86" t="s">
        <v>6</v>
      </c>
      <c r="B19" s="42" t="s">
        <v>16</v>
      </c>
      <c r="C19" s="28" t="str">
        <f>'1次リーグ対戦表(11月3日）'!C19</f>
        <v>高部JFC</v>
      </c>
      <c r="D19" s="39">
        <v>8</v>
      </c>
      <c r="E19" s="133" t="s">
        <v>30</v>
      </c>
      <c r="F19" s="39">
        <v>0</v>
      </c>
      <c r="G19" s="134" t="str">
        <f>'1次リーグ対戦表(11月3日）'!L19</f>
        <v>駒越小SSS</v>
      </c>
      <c r="H19" s="135" t="str">
        <f>G21</f>
        <v>清水クラブSS</v>
      </c>
      <c r="I19" s="136" t="str">
        <f>C21</f>
        <v>SALFUS oRsA1</v>
      </c>
      <c r="J19" s="137">
        <v>0.4166666666666667</v>
      </c>
      <c r="K19" s="42"/>
      <c r="L19" s="28" t="str">
        <f>'1次リーグ対戦表(11月3日）'!G19</f>
        <v>清水プエルトSC</v>
      </c>
      <c r="M19" s="39">
        <v>0</v>
      </c>
      <c r="N19" s="133" t="s">
        <v>30</v>
      </c>
      <c r="O19" s="39">
        <v>3</v>
      </c>
      <c r="P19" s="134" t="str">
        <f>'1次リーグ対戦表(11月3日）'!P19</f>
        <v>入江SSS</v>
      </c>
      <c r="Q19" s="135" t="str">
        <f>L20</f>
        <v>庵原SC</v>
      </c>
      <c r="R19" s="136" t="str">
        <f>P20</f>
        <v>由比SSS</v>
      </c>
      <c r="S19" s="81"/>
    </row>
    <row r="20" spans="1:19" ht="18.75" customHeight="1">
      <c r="A20" s="62" t="s">
        <v>7</v>
      </c>
      <c r="B20" s="43" t="s">
        <v>27</v>
      </c>
      <c r="C20" s="28" t="str">
        <f>'1次リーグ対戦表(11月3日）'!C20</f>
        <v>有度FC</v>
      </c>
      <c r="D20" s="33">
        <v>4</v>
      </c>
      <c r="E20" s="34" t="s">
        <v>30</v>
      </c>
      <c r="F20" s="33">
        <v>0</v>
      </c>
      <c r="G20" s="134" t="str">
        <f>'1次リーグ対戦表(11月3日）'!L20</f>
        <v>不二見SSS</v>
      </c>
      <c r="H20" s="31" t="str">
        <f>C19</f>
        <v>高部JFC</v>
      </c>
      <c r="I20" s="27" t="str">
        <f>G19</f>
        <v>駒越小SSS</v>
      </c>
      <c r="J20" s="138">
        <v>0.4513888888888889</v>
      </c>
      <c r="K20" s="43"/>
      <c r="L20" s="28" t="str">
        <f>'1次リーグ対戦表(11月3日）'!G20</f>
        <v>庵原SC</v>
      </c>
      <c r="M20" s="33">
        <v>0</v>
      </c>
      <c r="N20" s="34" t="s">
        <v>30</v>
      </c>
      <c r="O20" s="33">
        <v>2</v>
      </c>
      <c r="P20" s="134" t="str">
        <f>'1次リーグ対戦表(11月3日）'!P20</f>
        <v>由比SSS</v>
      </c>
      <c r="Q20" s="31" t="str">
        <f>L19</f>
        <v>清水プエルトSC</v>
      </c>
      <c r="R20" s="27" t="str">
        <f>P19</f>
        <v>入江SSS</v>
      </c>
      <c r="S20" s="81"/>
    </row>
    <row r="21" spans="1:19" ht="18.75" customHeight="1">
      <c r="A21" s="62" t="s">
        <v>8</v>
      </c>
      <c r="B21" s="43" t="s">
        <v>98</v>
      </c>
      <c r="C21" s="28" t="str">
        <f>'1次リーグ'!F22</f>
        <v>SALFUS oRsA1</v>
      </c>
      <c r="D21" s="33">
        <v>1</v>
      </c>
      <c r="E21" s="34" t="s">
        <v>30</v>
      </c>
      <c r="F21" s="33">
        <v>8</v>
      </c>
      <c r="G21" s="134" t="str">
        <f>'1次リーグ対戦表(11月3日）'!G21</f>
        <v>清水クラブSS</v>
      </c>
      <c r="H21" s="31" t="str">
        <f>C20</f>
        <v>有度FC</v>
      </c>
      <c r="I21" s="27" t="str">
        <f>G20</f>
        <v>不二見SSS</v>
      </c>
      <c r="J21" s="137">
        <v>0.486111111111111</v>
      </c>
      <c r="K21" s="43"/>
      <c r="L21" s="29"/>
      <c r="M21" s="33"/>
      <c r="N21" s="34" t="s">
        <v>30</v>
      </c>
      <c r="O21" s="33"/>
      <c r="P21" s="35"/>
      <c r="Q21" s="31"/>
      <c r="R21" s="27"/>
      <c r="S21" s="81"/>
    </row>
    <row r="22" spans="1:19" ht="18.75" customHeight="1">
      <c r="A22" s="62" t="s">
        <v>9</v>
      </c>
      <c r="B22" s="43" t="s">
        <v>16</v>
      </c>
      <c r="C22" s="29" t="str">
        <f>C19</f>
        <v>高部JFC</v>
      </c>
      <c r="D22" s="33">
        <v>2</v>
      </c>
      <c r="E22" s="34" t="s">
        <v>30</v>
      </c>
      <c r="F22" s="33">
        <v>1</v>
      </c>
      <c r="G22" s="35" t="str">
        <f>P19</f>
        <v>入江SSS</v>
      </c>
      <c r="H22" s="135" t="str">
        <f>G24</f>
        <v>SALFUS oRsA1</v>
      </c>
      <c r="I22" s="136" t="str">
        <f>C24</f>
        <v>SALFUS oRs</v>
      </c>
      <c r="J22" s="138">
        <v>0.520833333333334</v>
      </c>
      <c r="K22" s="43"/>
      <c r="L22" s="29" t="str">
        <f>G19</f>
        <v>駒越小SSS</v>
      </c>
      <c r="M22" s="33">
        <v>2</v>
      </c>
      <c r="N22" s="34" t="s">
        <v>30</v>
      </c>
      <c r="O22" s="33">
        <v>1</v>
      </c>
      <c r="P22" s="35" t="str">
        <f>L19</f>
        <v>清水プエルトSC</v>
      </c>
      <c r="Q22" s="135" t="str">
        <f>L23</f>
        <v>不二見SSS</v>
      </c>
      <c r="R22" s="136" t="str">
        <f>P23</f>
        <v>庵原SC</v>
      </c>
      <c r="S22" s="81"/>
    </row>
    <row r="23" spans="1:19" ht="18.75" customHeight="1">
      <c r="A23" s="62" t="s">
        <v>10</v>
      </c>
      <c r="B23" s="43" t="s">
        <v>27</v>
      </c>
      <c r="C23" s="29" t="str">
        <f>C20</f>
        <v>有度FC</v>
      </c>
      <c r="D23" s="33">
        <v>3</v>
      </c>
      <c r="E23" s="34" t="s">
        <v>30</v>
      </c>
      <c r="F23" s="33">
        <v>0</v>
      </c>
      <c r="G23" s="35" t="str">
        <f>P20</f>
        <v>由比SSS</v>
      </c>
      <c r="H23" s="31" t="str">
        <f>C22</f>
        <v>高部JFC</v>
      </c>
      <c r="I23" s="27" t="str">
        <f>G22</f>
        <v>入江SSS</v>
      </c>
      <c r="J23" s="137">
        <v>0.555555555555556</v>
      </c>
      <c r="K23" s="43"/>
      <c r="L23" s="29" t="str">
        <f>G20</f>
        <v>不二見SSS</v>
      </c>
      <c r="M23" s="33">
        <v>2</v>
      </c>
      <c r="N23" s="34" t="s">
        <v>30</v>
      </c>
      <c r="O23" s="33">
        <v>0</v>
      </c>
      <c r="P23" s="35" t="str">
        <f>L20</f>
        <v>庵原SC</v>
      </c>
      <c r="Q23" s="31" t="str">
        <f>L22</f>
        <v>駒越小SSS</v>
      </c>
      <c r="R23" s="27" t="str">
        <f>P22</f>
        <v>清水プエルトSC</v>
      </c>
      <c r="S23" s="81"/>
    </row>
    <row r="24" spans="1:19" ht="18.75" customHeight="1">
      <c r="A24" s="62" t="s">
        <v>11</v>
      </c>
      <c r="B24" s="43" t="s">
        <v>98</v>
      </c>
      <c r="C24" s="29" t="str">
        <f>'1次リーグ対戦表(11月3日）'!C21</f>
        <v>SALFUS oRs</v>
      </c>
      <c r="D24" s="33">
        <v>8</v>
      </c>
      <c r="E24" s="34" t="s">
        <v>30</v>
      </c>
      <c r="F24" s="33">
        <v>1</v>
      </c>
      <c r="G24" s="35" t="str">
        <f>C21</f>
        <v>SALFUS oRsA1</v>
      </c>
      <c r="H24" s="31" t="str">
        <f>G23</f>
        <v>由比SSS</v>
      </c>
      <c r="I24" s="27" t="str">
        <f>C23</f>
        <v>有度FC</v>
      </c>
      <c r="J24" s="138">
        <v>0.590277777777778</v>
      </c>
      <c r="K24" s="43"/>
      <c r="L24" s="29"/>
      <c r="M24" s="33"/>
      <c r="N24" s="34" t="s">
        <v>30</v>
      </c>
      <c r="O24" s="33"/>
      <c r="P24" s="35"/>
      <c r="Q24" s="31"/>
      <c r="R24" s="27"/>
      <c r="S24" s="81"/>
    </row>
    <row r="25" spans="1:19" ht="18.75" customHeight="1">
      <c r="A25" s="62" t="s">
        <v>12</v>
      </c>
      <c r="B25" s="43"/>
      <c r="C25" s="29"/>
      <c r="D25" s="124"/>
      <c r="E25" s="66" t="s">
        <v>30</v>
      </c>
      <c r="F25" s="65"/>
      <c r="G25" s="67"/>
      <c r="H25" s="31"/>
      <c r="I25" s="27"/>
      <c r="J25" s="63"/>
      <c r="K25" s="43"/>
      <c r="L25" s="29"/>
      <c r="M25" s="33"/>
      <c r="N25" s="66" t="s">
        <v>30</v>
      </c>
      <c r="O25" s="33"/>
      <c r="P25" s="35"/>
      <c r="Q25" s="31"/>
      <c r="R25" s="27"/>
      <c r="S25" s="81"/>
    </row>
    <row r="26" spans="1:19" ht="18.75" customHeight="1">
      <c r="A26" s="62" t="s">
        <v>13</v>
      </c>
      <c r="B26" s="44"/>
      <c r="C26" s="29"/>
      <c r="D26" s="33"/>
      <c r="E26" s="66" t="s">
        <v>30</v>
      </c>
      <c r="F26" s="33"/>
      <c r="G26" s="35"/>
      <c r="H26" s="31"/>
      <c r="I26" s="27"/>
      <c r="J26" s="70"/>
      <c r="K26" s="44"/>
      <c r="L26" s="29"/>
      <c r="M26" s="33"/>
      <c r="N26" s="66" t="s">
        <v>30</v>
      </c>
      <c r="O26" s="33"/>
      <c r="P26" s="35"/>
      <c r="Q26" s="31"/>
      <c r="R26" s="27"/>
      <c r="S26" s="81"/>
    </row>
    <row r="27" spans="1:19" ht="18.75" customHeight="1" thickBot="1">
      <c r="A27" s="96" t="s">
        <v>14</v>
      </c>
      <c r="B27" s="45"/>
      <c r="C27" s="38"/>
      <c r="D27" s="40"/>
      <c r="E27" s="36"/>
      <c r="F27" s="40"/>
      <c r="G27" s="46"/>
      <c r="H27" s="32"/>
      <c r="I27" s="37"/>
      <c r="J27" s="79"/>
      <c r="K27" s="45"/>
      <c r="L27" s="38"/>
      <c r="M27" s="40"/>
      <c r="N27" s="36"/>
      <c r="O27" s="40"/>
      <c r="P27" s="46"/>
      <c r="Q27" s="32"/>
      <c r="R27" s="37"/>
      <c r="S27" s="81"/>
    </row>
    <row r="28" ht="13.5" customHeight="1"/>
    <row r="29" spans="3:15" s="85" customFormat="1" ht="13.5" customHeight="1">
      <c r="C29" s="101" t="s">
        <v>46</v>
      </c>
      <c r="D29" s="101"/>
      <c r="E29" s="102" t="s">
        <v>6</v>
      </c>
      <c r="F29" s="102"/>
      <c r="G29" s="85" t="s">
        <v>31</v>
      </c>
      <c r="I29" s="103"/>
      <c r="M29" s="101"/>
      <c r="O29" s="101"/>
    </row>
    <row r="30" spans="3:9" s="85" customFormat="1" ht="13.5">
      <c r="C30" s="104"/>
      <c r="E30" s="102" t="s">
        <v>7</v>
      </c>
      <c r="F30" s="102"/>
      <c r="G30" s="85" t="s">
        <v>88</v>
      </c>
      <c r="H30" s="105"/>
      <c r="I30" s="105"/>
    </row>
    <row r="31" spans="3:9" s="85" customFormat="1" ht="13.5">
      <c r="C31" s="104"/>
      <c r="E31" s="102"/>
      <c r="F31" s="102"/>
      <c r="H31" s="105"/>
      <c r="I31" s="105"/>
    </row>
    <row r="32" spans="2:11" s="85" customFormat="1" ht="6.75" customHeight="1">
      <c r="B32" s="105"/>
      <c r="C32" s="104"/>
      <c r="H32" s="105"/>
      <c r="I32" s="105"/>
      <c r="J32" s="105"/>
      <c r="K32" s="105"/>
    </row>
    <row r="33" spans="2:15" s="85" customFormat="1" ht="13.5" customHeight="1">
      <c r="B33" s="105"/>
      <c r="C33" s="106" t="s">
        <v>40</v>
      </c>
      <c r="D33" s="106"/>
      <c r="E33" s="102" t="s">
        <v>6</v>
      </c>
      <c r="F33" s="102"/>
      <c r="G33" s="103" t="s">
        <v>103</v>
      </c>
      <c r="H33" s="105"/>
      <c r="I33" s="105"/>
      <c r="J33" s="105"/>
      <c r="K33" s="105"/>
      <c r="M33" s="106"/>
      <c r="O33" s="106"/>
    </row>
    <row r="34" spans="2:11" s="85" customFormat="1" ht="13.5">
      <c r="B34" s="105"/>
      <c r="E34" s="102" t="s">
        <v>7</v>
      </c>
      <c r="F34" s="102"/>
      <c r="G34" s="107" t="s">
        <v>32</v>
      </c>
      <c r="H34" s="105"/>
      <c r="I34" s="105"/>
      <c r="J34" s="105"/>
      <c r="K34" s="105"/>
    </row>
    <row r="35" spans="2:11" ht="13.5">
      <c r="B35" s="87"/>
      <c r="E35" s="121"/>
      <c r="G35" s="122"/>
      <c r="I35" s="87"/>
      <c r="J35" s="87"/>
      <c r="K35" s="87"/>
    </row>
  </sheetData>
  <sheetProtection/>
  <mergeCells count="19">
    <mergeCell ref="B16:I16"/>
    <mergeCell ref="J16:J18"/>
    <mergeCell ref="L16:R16"/>
    <mergeCell ref="B17:B18"/>
    <mergeCell ref="C17:G17"/>
    <mergeCell ref="H17:I17"/>
    <mergeCell ref="K17:K18"/>
    <mergeCell ref="L17:P17"/>
    <mergeCell ref="Q17:R17"/>
    <mergeCell ref="A1:R1"/>
    <mergeCell ref="B3:I3"/>
    <mergeCell ref="J3:J5"/>
    <mergeCell ref="K3:R3"/>
    <mergeCell ref="B4:B5"/>
    <mergeCell ref="C4:G4"/>
    <mergeCell ref="H4:I4"/>
    <mergeCell ref="K4:K5"/>
    <mergeCell ref="L4:P4"/>
    <mergeCell ref="Q4:R4"/>
  </mergeCells>
  <printOptions/>
  <pageMargins left="0.39" right="0.2" top="0.26" bottom="0.21" header="0.23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G42" sqref="G42"/>
    </sheetView>
  </sheetViews>
  <sheetFormatPr defaultColWidth="9.140625" defaultRowHeight="15"/>
  <cols>
    <col min="1" max="1" width="16.28125" style="131" customWidth="1"/>
    <col min="2" max="13" width="3.57421875" style="131" customWidth="1"/>
    <col min="14" max="22" width="7.57421875" style="132" customWidth="1"/>
    <col min="23" max="23" width="9.00390625" style="132" customWidth="1"/>
    <col min="24" max="24" width="9.00390625" style="132" hidden="1" customWidth="1"/>
    <col min="25" max="16384" width="9.00390625" style="132" customWidth="1"/>
  </cols>
  <sheetData>
    <row r="1" spans="1:22" s="94" customFormat="1" ht="23.25" customHeight="1">
      <c r="A1" s="130" t="s">
        <v>56</v>
      </c>
      <c r="B1" s="215" t="str">
        <f>A2</f>
        <v>袖師SSS</v>
      </c>
      <c r="C1" s="215"/>
      <c r="D1" s="215"/>
      <c r="E1" s="216" t="str">
        <f>A4</f>
        <v>江尻SSS</v>
      </c>
      <c r="F1" s="216"/>
      <c r="G1" s="216"/>
      <c r="H1" s="216" t="str">
        <f>A6</f>
        <v>浜田SSS</v>
      </c>
      <c r="I1" s="216"/>
      <c r="J1" s="216"/>
      <c r="K1" s="215" t="str">
        <f>A8</f>
        <v>興津SSS</v>
      </c>
      <c r="L1" s="215"/>
      <c r="M1" s="215"/>
      <c r="N1" s="57" t="s">
        <v>19</v>
      </c>
      <c r="O1" s="58" t="s">
        <v>47</v>
      </c>
      <c r="P1" s="58" t="s">
        <v>48</v>
      </c>
      <c r="Q1" s="58" t="s">
        <v>49</v>
      </c>
      <c r="R1" s="59" t="s">
        <v>20</v>
      </c>
      <c r="S1" s="59" t="s">
        <v>50</v>
      </c>
      <c r="T1" s="61" t="s">
        <v>51</v>
      </c>
      <c r="U1" s="58" t="s">
        <v>52</v>
      </c>
      <c r="V1" s="60" t="s">
        <v>53</v>
      </c>
    </row>
    <row r="2" spans="1:24" s="94" customFormat="1" ht="23.25" customHeight="1">
      <c r="A2" s="211" t="str">
        <f>'1次リーグ'!C15</f>
        <v>袖師SSS</v>
      </c>
      <c r="B2" s="212"/>
      <c r="C2" s="212"/>
      <c r="D2" s="212"/>
      <c r="E2" s="89">
        <v>1</v>
      </c>
      <c r="F2" s="91" t="s">
        <v>54</v>
      </c>
      <c r="G2" s="90">
        <v>0</v>
      </c>
      <c r="H2" s="89">
        <v>9</v>
      </c>
      <c r="I2" s="91" t="s">
        <v>54</v>
      </c>
      <c r="J2" s="90">
        <v>0</v>
      </c>
      <c r="K2" s="89">
        <v>1</v>
      </c>
      <c r="L2" s="91" t="s">
        <v>54</v>
      </c>
      <c r="M2" s="90">
        <v>0</v>
      </c>
      <c r="N2" s="217">
        <f>COUNTIF(E3:M3,"○")+COUNTIF(E3:M3,"△")+COUNTIF(E3:M3,"●")</f>
        <v>3</v>
      </c>
      <c r="O2" s="217">
        <f>COUNTIF(E3:M3,"○")</f>
        <v>3</v>
      </c>
      <c r="P2" s="217">
        <f>COUNTIF(E3:M3,"●")</f>
        <v>0</v>
      </c>
      <c r="Q2" s="217">
        <f>COUNTIF(E3:M3,"△")</f>
        <v>0</v>
      </c>
      <c r="R2" s="217">
        <f>SUM(E2,H2,K2)</f>
        <v>11</v>
      </c>
      <c r="S2" s="217">
        <f>SUM(G2,J2,M2)</f>
        <v>0</v>
      </c>
      <c r="T2" s="217">
        <f>R2-S2</f>
        <v>11</v>
      </c>
      <c r="U2" s="217">
        <f>IF(COUNT(O2:Q3),O2*3+Q2,)</f>
        <v>9</v>
      </c>
      <c r="V2" s="218">
        <f>RANK(X2,$X2:$X9,0)</f>
        <v>1</v>
      </c>
      <c r="X2" s="220">
        <f>U2*100+T2+R2/100</f>
        <v>911.11</v>
      </c>
    </row>
    <row r="3" spans="1:24" s="94" customFormat="1" ht="23.25" customHeight="1">
      <c r="A3" s="211"/>
      <c r="B3" s="212"/>
      <c r="C3" s="212"/>
      <c r="D3" s="212"/>
      <c r="E3" s="214" t="str">
        <f>IF(E2="","",IF(E2&gt;G2,"○",IF(E2=G2,"△",IF(E2&lt;G2,"●"))))</f>
        <v>○</v>
      </c>
      <c r="F3" s="214"/>
      <c r="G3" s="214"/>
      <c r="H3" s="214" t="str">
        <f>IF(H2="","",IF(H2&gt;J2,"○",IF(H2=J2,"△",IF(H2&lt;J2,"●"))))</f>
        <v>○</v>
      </c>
      <c r="I3" s="214"/>
      <c r="J3" s="214"/>
      <c r="K3" s="214" t="str">
        <f>IF(K2="","",IF(K2&gt;M2,"○",IF(K2=M2,"△",IF(K2&lt;M2,"●"))))</f>
        <v>○</v>
      </c>
      <c r="L3" s="214"/>
      <c r="M3" s="214"/>
      <c r="N3" s="217"/>
      <c r="O3" s="217"/>
      <c r="P3" s="217"/>
      <c r="Q3" s="217"/>
      <c r="R3" s="217"/>
      <c r="S3" s="217"/>
      <c r="T3" s="217"/>
      <c r="U3" s="217"/>
      <c r="V3" s="219"/>
      <c r="X3" s="220"/>
    </row>
    <row r="4" spans="1:24" s="94" customFormat="1" ht="23.25" customHeight="1">
      <c r="A4" s="213" t="str">
        <f>'1次リーグ'!C16</f>
        <v>江尻SSS</v>
      </c>
      <c r="B4" s="92">
        <f>IF(G2="","",G2)</f>
        <v>0</v>
      </c>
      <c r="C4" s="91" t="s">
        <v>55</v>
      </c>
      <c r="D4" s="93">
        <f>IF(E2="","",E2)</f>
        <v>1</v>
      </c>
      <c r="E4" s="212"/>
      <c r="F4" s="212"/>
      <c r="G4" s="212"/>
      <c r="H4" s="89">
        <v>7</v>
      </c>
      <c r="I4" s="91" t="s">
        <v>55</v>
      </c>
      <c r="J4" s="90">
        <v>0</v>
      </c>
      <c r="K4" s="89">
        <v>2</v>
      </c>
      <c r="L4" s="91" t="s">
        <v>55</v>
      </c>
      <c r="M4" s="90">
        <v>0</v>
      </c>
      <c r="N4" s="217">
        <f>COUNTIF(B5:M5,"○")+COUNTIF(B5:M5,"△")+COUNTIF(B5:M5,"●")</f>
        <v>3</v>
      </c>
      <c r="O4" s="217">
        <f>COUNTIF(B5:M5,"○")</f>
        <v>2</v>
      </c>
      <c r="P4" s="217">
        <f>COUNTIF(B5:M5,"●")</f>
        <v>1</v>
      </c>
      <c r="Q4" s="217">
        <f>COUNTIF(B5:M5,"△")</f>
        <v>0</v>
      </c>
      <c r="R4" s="217">
        <f>SUM(B4,H4,K4)</f>
        <v>9</v>
      </c>
      <c r="S4" s="217">
        <f>SUM(D4,J4,M4)</f>
        <v>1</v>
      </c>
      <c r="T4" s="217">
        <f>R4-S4</f>
        <v>8</v>
      </c>
      <c r="U4" s="217">
        <f>IF(COUNT(O4:Q5),O4*3+Q4,)</f>
        <v>6</v>
      </c>
      <c r="V4" s="218">
        <f>RANK(X4,$X2:$X9,0)</f>
        <v>2</v>
      </c>
      <c r="X4" s="220">
        <f>U4*100+T4+R4/100</f>
        <v>608.09</v>
      </c>
    </row>
    <row r="5" spans="1:24" s="94" customFormat="1" ht="23.25" customHeight="1">
      <c r="A5" s="213"/>
      <c r="B5" s="214" t="str">
        <f>IF(B4="","",IF(B4&gt;D4,"○",IF(B4=D4,"△",IF(B4&lt;D4,"●"))))</f>
        <v>●</v>
      </c>
      <c r="C5" s="214"/>
      <c r="D5" s="214"/>
      <c r="E5" s="212"/>
      <c r="F5" s="212"/>
      <c r="G5" s="212"/>
      <c r="H5" s="214" t="str">
        <f>IF(H4="","",IF(H4&gt;J4,"○",IF(H4=J4,"△",IF(H4&lt;J4,"●"))))</f>
        <v>○</v>
      </c>
      <c r="I5" s="214"/>
      <c r="J5" s="214"/>
      <c r="K5" s="214" t="str">
        <f>IF(K4="","",IF(K4&gt;M4,"○",IF(K4=M4,"△",IF(K4&lt;M4,"●"))))</f>
        <v>○</v>
      </c>
      <c r="L5" s="214"/>
      <c r="M5" s="214"/>
      <c r="N5" s="217"/>
      <c r="O5" s="217"/>
      <c r="P5" s="217"/>
      <c r="Q5" s="217"/>
      <c r="R5" s="217"/>
      <c r="S5" s="217"/>
      <c r="T5" s="217"/>
      <c r="U5" s="217"/>
      <c r="V5" s="219"/>
      <c r="X5" s="220"/>
    </row>
    <row r="6" spans="1:24" s="94" customFormat="1" ht="23.25" customHeight="1">
      <c r="A6" s="213" t="str">
        <f>'1次リーグ'!C17</f>
        <v>浜田SSS</v>
      </c>
      <c r="B6" s="92">
        <f>IF(J2="","",J2)</f>
        <v>0</v>
      </c>
      <c r="C6" s="91" t="s">
        <v>55</v>
      </c>
      <c r="D6" s="93">
        <f>IF(H2="","",H2)</f>
        <v>9</v>
      </c>
      <c r="E6" s="92">
        <f>IF(J4="","",J4)</f>
        <v>0</v>
      </c>
      <c r="F6" s="91" t="s">
        <v>55</v>
      </c>
      <c r="G6" s="93">
        <f>IF(H4="","",H4)</f>
        <v>7</v>
      </c>
      <c r="H6" s="212"/>
      <c r="I6" s="212"/>
      <c r="J6" s="212"/>
      <c r="K6" s="89">
        <v>0</v>
      </c>
      <c r="L6" s="91" t="s">
        <v>55</v>
      </c>
      <c r="M6" s="90">
        <v>6</v>
      </c>
      <c r="N6" s="217">
        <f>COUNTIF(B7:M7,"○")+COUNTIF(B7:M7,"△")+COUNTIF(B7:M7,"●")</f>
        <v>3</v>
      </c>
      <c r="O6" s="217">
        <f>COUNTIF(B7:M7,"○")</f>
        <v>0</v>
      </c>
      <c r="P6" s="217">
        <f>COUNTIF(B7:M7,"●")</f>
        <v>3</v>
      </c>
      <c r="Q6" s="217">
        <f>COUNTIF(B7:M7,"△")</f>
        <v>0</v>
      </c>
      <c r="R6" s="217">
        <f>SUM(B6,E6,K6)</f>
        <v>0</v>
      </c>
      <c r="S6" s="217">
        <f>SUM(D6,G6,M6)</f>
        <v>22</v>
      </c>
      <c r="T6" s="217">
        <f>R6-S6</f>
        <v>-22</v>
      </c>
      <c r="U6" s="217">
        <f>IF(COUNT(O6:Q7),O6*3+Q6,)</f>
        <v>0</v>
      </c>
      <c r="V6" s="218">
        <f>RANK(X6,$X2:$X9,0)</f>
        <v>4</v>
      </c>
      <c r="X6" s="220">
        <f>U6*100+T6+R6/100</f>
        <v>-22</v>
      </c>
    </row>
    <row r="7" spans="1:24" s="94" customFormat="1" ht="23.25" customHeight="1">
      <c r="A7" s="213"/>
      <c r="B7" s="214" t="str">
        <f>IF(B6="","",IF(B6&gt;D6,"○",IF(B6=D6,"△",IF(B6&lt;D6,"●"))))</f>
        <v>●</v>
      </c>
      <c r="C7" s="214"/>
      <c r="D7" s="214"/>
      <c r="E7" s="214" t="str">
        <f>IF(E6="","",IF(E6&gt;G6,"○",IF(E6=G6,"△",IF(E6&lt;G6,"●"))))</f>
        <v>●</v>
      </c>
      <c r="F7" s="214"/>
      <c r="G7" s="214"/>
      <c r="H7" s="212"/>
      <c r="I7" s="212"/>
      <c r="J7" s="212"/>
      <c r="K7" s="214" t="str">
        <f>IF(K6="","",IF(K6&gt;M6,"○",IF(K6=M6,"△",IF(K6&lt;M6,"●"))))</f>
        <v>●</v>
      </c>
      <c r="L7" s="214"/>
      <c r="M7" s="214"/>
      <c r="N7" s="217"/>
      <c r="O7" s="217"/>
      <c r="P7" s="217"/>
      <c r="Q7" s="217"/>
      <c r="R7" s="217"/>
      <c r="S7" s="217"/>
      <c r="T7" s="217"/>
      <c r="U7" s="217"/>
      <c r="V7" s="219"/>
      <c r="X7" s="220"/>
    </row>
    <row r="8" spans="1:24" s="94" customFormat="1" ht="23.25" customHeight="1">
      <c r="A8" s="211" t="str">
        <f>'1次リーグ'!C18</f>
        <v>興津SSS</v>
      </c>
      <c r="B8" s="92">
        <f>IF(M2="","",M2)</f>
        <v>0</v>
      </c>
      <c r="C8" s="91" t="s">
        <v>55</v>
      </c>
      <c r="D8" s="93">
        <f>IF(K2="","",K2)</f>
        <v>1</v>
      </c>
      <c r="E8" s="92">
        <f>IF(M4="","",M4)</f>
        <v>0</v>
      </c>
      <c r="F8" s="91" t="s">
        <v>55</v>
      </c>
      <c r="G8" s="93">
        <f>IF(K4="","",K4)</f>
        <v>2</v>
      </c>
      <c r="H8" s="92">
        <f>IF(M6="","",M6)</f>
        <v>6</v>
      </c>
      <c r="I8" s="91" t="s">
        <v>55</v>
      </c>
      <c r="J8" s="93">
        <f>IF(K6="","",K6)</f>
        <v>0</v>
      </c>
      <c r="K8" s="212"/>
      <c r="L8" s="212"/>
      <c r="M8" s="212"/>
      <c r="N8" s="217">
        <f>COUNTIF(B9:M9,"○")+COUNTIF(B9:M9,"△")+COUNTIF(B9:M9,"●")</f>
        <v>3</v>
      </c>
      <c r="O8" s="217">
        <f>COUNTIF(B9:M9,"○")</f>
        <v>1</v>
      </c>
      <c r="P8" s="217">
        <f>COUNTIF(B9:M9,"●")</f>
        <v>2</v>
      </c>
      <c r="Q8" s="217">
        <f>COUNTIF(B9:M9,"△")</f>
        <v>0</v>
      </c>
      <c r="R8" s="217">
        <f>SUM(B8,E8,H8)</f>
        <v>6</v>
      </c>
      <c r="S8" s="217">
        <f>SUM(D8,G8,J8)</f>
        <v>3</v>
      </c>
      <c r="T8" s="217">
        <f>R8-S8</f>
        <v>3</v>
      </c>
      <c r="U8" s="217">
        <f>IF(COUNT(O8:Q9),O8*3+Q8,)</f>
        <v>3</v>
      </c>
      <c r="V8" s="218">
        <f>RANK(X8,$X2:$X9,0)</f>
        <v>3</v>
      </c>
      <c r="X8" s="220">
        <f>U8*100+T8+R8/100</f>
        <v>303.06</v>
      </c>
    </row>
    <row r="9" spans="1:24" s="94" customFormat="1" ht="23.25" customHeight="1">
      <c r="A9" s="211"/>
      <c r="B9" s="214" t="str">
        <f>IF(B8="","",IF(B8&gt;D8,"○",IF(B8=D8,"△",IF(B8&lt;D8,"●"))))</f>
        <v>●</v>
      </c>
      <c r="C9" s="214"/>
      <c r="D9" s="214"/>
      <c r="E9" s="214" t="str">
        <f>IF(E8="","",IF(E8&gt;G8,"○",IF(E8=G8,"△",IF(E8&lt;G8,"●"))))</f>
        <v>●</v>
      </c>
      <c r="F9" s="214"/>
      <c r="G9" s="214"/>
      <c r="H9" s="214" t="str">
        <f>IF(H8="","",IF(H8&gt;J8,"○",IF(H8=J8,"△",IF(H8&lt;J8,"●"))))</f>
        <v>○</v>
      </c>
      <c r="I9" s="214"/>
      <c r="J9" s="214"/>
      <c r="K9" s="212"/>
      <c r="L9" s="212"/>
      <c r="M9" s="212"/>
      <c r="N9" s="217"/>
      <c r="O9" s="217"/>
      <c r="P9" s="217"/>
      <c r="Q9" s="217"/>
      <c r="R9" s="217"/>
      <c r="S9" s="217"/>
      <c r="T9" s="217"/>
      <c r="U9" s="217"/>
      <c r="V9" s="219"/>
      <c r="X9" s="220"/>
    </row>
    <row r="10" ht="15" customHeight="1"/>
    <row r="11" spans="1:22" s="94" customFormat="1" ht="23.25" customHeight="1">
      <c r="A11" s="130" t="s">
        <v>65</v>
      </c>
      <c r="B11" s="221" t="str">
        <f>A12</f>
        <v>高部・高部東SSS</v>
      </c>
      <c r="C11" s="222"/>
      <c r="D11" s="223"/>
      <c r="E11" s="224" t="str">
        <f>A14</f>
        <v>岡小SSS</v>
      </c>
      <c r="F11" s="225"/>
      <c r="G11" s="226"/>
      <c r="H11" s="224" t="str">
        <f>A16</f>
        <v>Viento FC</v>
      </c>
      <c r="I11" s="225"/>
      <c r="J11" s="226"/>
      <c r="K11" s="221" t="str">
        <f>A18</f>
        <v>三保FC</v>
      </c>
      <c r="L11" s="222"/>
      <c r="M11" s="223"/>
      <c r="N11" s="57" t="s">
        <v>19</v>
      </c>
      <c r="O11" s="58" t="s">
        <v>47</v>
      </c>
      <c r="P11" s="58" t="s">
        <v>48</v>
      </c>
      <c r="Q11" s="58" t="s">
        <v>49</v>
      </c>
      <c r="R11" s="59" t="s">
        <v>20</v>
      </c>
      <c r="S11" s="59" t="s">
        <v>50</v>
      </c>
      <c r="T11" s="61" t="s">
        <v>51</v>
      </c>
      <c r="U11" s="58" t="s">
        <v>52</v>
      </c>
      <c r="V11" s="60" t="s">
        <v>53</v>
      </c>
    </row>
    <row r="12" spans="1:24" s="94" customFormat="1" ht="23.25" customHeight="1">
      <c r="A12" s="231" t="str">
        <f>'1次リーグ'!F15</f>
        <v>高部・高部東SSS</v>
      </c>
      <c r="B12" s="212"/>
      <c r="C12" s="212"/>
      <c r="D12" s="212"/>
      <c r="E12" s="89">
        <v>1</v>
      </c>
      <c r="F12" s="91" t="s">
        <v>54</v>
      </c>
      <c r="G12" s="90">
        <v>0</v>
      </c>
      <c r="H12" s="89">
        <v>2</v>
      </c>
      <c r="I12" s="91" t="s">
        <v>54</v>
      </c>
      <c r="J12" s="90">
        <v>0</v>
      </c>
      <c r="K12" s="89">
        <v>0</v>
      </c>
      <c r="L12" s="91" t="s">
        <v>54</v>
      </c>
      <c r="M12" s="90">
        <v>2</v>
      </c>
      <c r="N12" s="227">
        <f>COUNTIF(E13:M13,"○")+COUNTIF(E13:M13,"△")+COUNTIF(E13:M13,"●")</f>
        <v>3</v>
      </c>
      <c r="O12" s="227">
        <f>COUNTIF(E13:M13,"○")</f>
        <v>2</v>
      </c>
      <c r="P12" s="227">
        <f>COUNTIF(E13:M13,"●")</f>
        <v>1</v>
      </c>
      <c r="Q12" s="227">
        <f>COUNTIF(E13:M13,"△")</f>
        <v>0</v>
      </c>
      <c r="R12" s="227">
        <f>SUM(E12,H12)</f>
        <v>3</v>
      </c>
      <c r="S12" s="227">
        <f>SUM(G12,J12)</f>
        <v>0</v>
      </c>
      <c r="T12" s="227">
        <f>R12-S12</f>
        <v>3</v>
      </c>
      <c r="U12" s="227">
        <f>IF(COUNT(O12:Q13),O12*3+Q12,)</f>
        <v>6</v>
      </c>
      <c r="V12" s="218">
        <f>RANK(X12,$X12:$X19,0)</f>
        <v>2</v>
      </c>
      <c r="X12" s="220">
        <f>U12*100+T12+R12/100</f>
        <v>603.03</v>
      </c>
    </row>
    <row r="13" spans="1:24" s="94" customFormat="1" ht="23.25" customHeight="1">
      <c r="A13" s="232"/>
      <c r="B13" s="212"/>
      <c r="C13" s="212"/>
      <c r="D13" s="212"/>
      <c r="E13" s="214" t="str">
        <f>IF(E12="","",IF(E12&gt;G12,"○",IF(E12=G12,"△",IF(E12&lt;G12,"●"))))</f>
        <v>○</v>
      </c>
      <c r="F13" s="214"/>
      <c r="G13" s="214"/>
      <c r="H13" s="214" t="str">
        <f>IF(H12="","",IF(H12&gt;J12,"○",IF(H12=J12,"△",IF(H12&lt;J12,"●"))))</f>
        <v>○</v>
      </c>
      <c r="I13" s="214"/>
      <c r="J13" s="214"/>
      <c r="K13" s="214" t="str">
        <f>IF(K12="","",IF(K12&gt;M12,"○",IF(K12=M12,"△",IF(K12&lt;M12,"●"))))</f>
        <v>●</v>
      </c>
      <c r="L13" s="214"/>
      <c r="M13" s="214"/>
      <c r="N13" s="228"/>
      <c r="O13" s="228"/>
      <c r="P13" s="228"/>
      <c r="Q13" s="228"/>
      <c r="R13" s="228"/>
      <c r="S13" s="228"/>
      <c r="T13" s="228"/>
      <c r="U13" s="228"/>
      <c r="V13" s="219"/>
      <c r="X13" s="220"/>
    </row>
    <row r="14" spans="1:24" s="94" customFormat="1" ht="23.25" customHeight="1">
      <c r="A14" s="229" t="str">
        <f>'1次リーグ'!F16</f>
        <v>岡小SSS</v>
      </c>
      <c r="B14" s="92">
        <f>IF(G12="","",G12)</f>
        <v>0</v>
      </c>
      <c r="C14" s="91" t="s">
        <v>54</v>
      </c>
      <c r="D14" s="93">
        <f>IF(E12="","",E12)</f>
        <v>1</v>
      </c>
      <c r="E14" s="212"/>
      <c r="F14" s="212"/>
      <c r="G14" s="212"/>
      <c r="H14" s="89">
        <v>3</v>
      </c>
      <c r="I14" s="91" t="s">
        <v>54</v>
      </c>
      <c r="J14" s="90">
        <v>0</v>
      </c>
      <c r="K14" s="89">
        <v>0</v>
      </c>
      <c r="L14" s="91" t="s">
        <v>111</v>
      </c>
      <c r="M14" s="90">
        <v>0</v>
      </c>
      <c r="N14" s="227">
        <f>COUNTIF(B15:M15,"○")+COUNTIF(B15:M15,"△")+COUNTIF(B15:M15,"●")</f>
        <v>3</v>
      </c>
      <c r="O14" s="227">
        <f>COUNTIF(B15:M15,"○")</f>
        <v>1</v>
      </c>
      <c r="P14" s="227">
        <f>COUNTIF(B15:M15,"●")</f>
        <v>1</v>
      </c>
      <c r="Q14" s="227">
        <f>COUNTIF(B15:M15,"△")</f>
        <v>1</v>
      </c>
      <c r="R14" s="227">
        <f>SUM(B14,H14)</f>
        <v>3</v>
      </c>
      <c r="S14" s="227">
        <f>SUM(D14,J14)</f>
        <v>1</v>
      </c>
      <c r="T14" s="227">
        <f>R14-S14</f>
        <v>2</v>
      </c>
      <c r="U14" s="227">
        <f>IF(COUNT(O14:Q15),O14*3+Q14,)</f>
        <v>4</v>
      </c>
      <c r="V14" s="218">
        <f>RANK(X14,$X12:$X19,0)</f>
        <v>3</v>
      </c>
      <c r="X14" s="220">
        <f>U14*100+T14+R14/100</f>
        <v>402.03</v>
      </c>
    </row>
    <row r="15" spans="1:24" s="94" customFormat="1" ht="23.25" customHeight="1">
      <c r="A15" s="230"/>
      <c r="B15" s="214" t="str">
        <f>IF(B14="","",IF(B14&gt;D14,"○",IF(B14=D14,"△",IF(B14&lt;D14,"●"))))</f>
        <v>●</v>
      </c>
      <c r="C15" s="214"/>
      <c r="D15" s="214"/>
      <c r="E15" s="212"/>
      <c r="F15" s="212"/>
      <c r="G15" s="212"/>
      <c r="H15" s="214" t="str">
        <f>IF(H14="","",IF(H14&gt;J14,"○",IF(H14=J14,"△",IF(H14&lt;J14,"●"))))</f>
        <v>○</v>
      </c>
      <c r="I15" s="214"/>
      <c r="J15" s="214"/>
      <c r="K15" s="214" t="str">
        <f>IF(K14="","",IF(K14&gt;M14,"○",IF(K14=M14,"△",IF(K14&lt;M14,"●"))))</f>
        <v>△</v>
      </c>
      <c r="L15" s="214"/>
      <c r="M15" s="214"/>
      <c r="N15" s="228"/>
      <c r="O15" s="228"/>
      <c r="P15" s="228"/>
      <c r="Q15" s="228"/>
      <c r="R15" s="228"/>
      <c r="S15" s="228"/>
      <c r="T15" s="228"/>
      <c r="U15" s="228"/>
      <c r="V15" s="219"/>
      <c r="X15" s="220"/>
    </row>
    <row r="16" spans="1:24" s="94" customFormat="1" ht="23.25" customHeight="1">
      <c r="A16" s="229" t="str">
        <f>'1次リーグ'!F17</f>
        <v>Viento FC</v>
      </c>
      <c r="B16" s="92">
        <f>IF(J12="","",J12)</f>
        <v>0</v>
      </c>
      <c r="C16" s="91" t="s">
        <v>54</v>
      </c>
      <c r="D16" s="93">
        <f>IF(H12="","",H12)</f>
        <v>2</v>
      </c>
      <c r="E16" s="92">
        <f>IF(J14="","",J14)</f>
        <v>0</v>
      </c>
      <c r="F16" s="91" t="s">
        <v>54</v>
      </c>
      <c r="G16" s="93">
        <f>IF(H14="","",H14)</f>
        <v>3</v>
      </c>
      <c r="H16" s="212"/>
      <c r="I16" s="212"/>
      <c r="J16" s="212"/>
      <c r="K16" s="89">
        <v>0</v>
      </c>
      <c r="L16" s="91" t="s">
        <v>54</v>
      </c>
      <c r="M16" s="90">
        <v>2</v>
      </c>
      <c r="N16" s="227">
        <f>COUNTIF(B17:M17,"○")+COUNTIF(B17:M17,"△")+COUNTIF(B17:M17,"●")</f>
        <v>3</v>
      </c>
      <c r="O16" s="227">
        <f>COUNTIF(B17:M17,"○")</f>
        <v>0</v>
      </c>
      <c r="P16" s="227">
        <f>COUNTIF(B17:M17,"●")</f>
        <v>3</v>
      </c>
      <c r="Q16" s="227">
        <f>COUNTIF(B17:M17,"△")</f>
        <v>0</v>
      </c>
      <c r="R16" s="227">
        <f>SUM(B16,E16)</f>
        <v>0</v>
      </c>
      <c r="S16" s="227">
        <f>SUM(D16,G16)</f>
        <v>5</v>
      </c>
      <c r="T16" s="227">
        <f>R16-S16</f>
        <v>-5</v>
      </c>
      <c r="U16" s="227">
        <f>IF(COUNT(O16:Q17),O16*3+Q16,)</f>
        <v>0</v>
      </c>
      <c r="V16" s="218">
        <f>RANK(X16,$X12:$X19,0)</f>
        <v>4</v>
      </c>
      <c r="X16" s="220">
        <f>U16*100+T16+R16/100</f>
        <v>-5</v>
      </c>
    </row>
    <row r="17" spans="1:24" s="94" customFormat="1" ht="23.25" customHeight="1">
      <c r="A17" s="230"/>
      <c r="B17" s="214" t="str">
        <f>IF(B16="","",IF(B16&gt;D16,"○",IF(B16=D16,"△",IF(B16&lt;D16,"●"))))</f>
        <v>●</v>
      </c>
      <c r="C17" s="214"/>
      <c r="D17" s="214"/>
      <c r="E17" s="214" t="str">
        <f>IF(E16="","",IF(E16&gt;G16,"○",IF(E16=G16,"△",IF(E16&lt;G16,"●"))))</f>
        <v>●</v>
      </c>
      <c r="F17" s="214"/>
      <c r="G17" s="214"/>
      <c r="H17" s="212"/>
      <c r="I17" s="212"/>
      <c r="J17" s="212"/>
      <c r="K17" s="214" t="str">
        <f>IF(K16="","",IF(K16&gt;M16,"○",IF(K16=M16,"△",IF(K16&lt;M16,"●"))))</f>
        <v>●</v>
      </c>
      <c r="L17" s="214"/>
      <c r="M17" s="214"/>
      <c r="N17" s="228"/>
      <c r="O17" s="228"/>
      <c r="P17" s="228"/>
      <c r="Q17" s="228"/>
      <c r="R17" s="228"/>
      <c r="S17" s="228"/>
      <c r="T17" s="228"/>
      <c r="U17" s="228"/>
      <c r="V17" s="219"/>
      <c r="X17" s="220"/>
    </row>
    <row r="18" spans="1:24" s="94" customFormat="1" ht="23.25" customHeight="1">
      <c r="A18" s="211" t="str">
        <f>'1次リーグ'!F18</f>
        <v>三保FC</v>
      </c>
      <c r="B18" s="92">
        <f>IF(M12="","",M12)</f>
        <v>2</v>
      </c>
      <c r="C18" s="91" t="s">
        <v>54</v>
      </c>
      <c r="D18" s="93">
        <f>IF(K12="","",K12)</f>
        <v>0</v>
      </c>
      <c r="E18" s="92">
        <f>IF(M14="","",M14)</f>
        <v>0</v>
      </c>
      <c r="F18" s="91" t="s">
        <v>54</v>
      </c>
      <c r="G18" s="93">
        <f>IF(K14="","",K14)</f>
        <v>0</v>
      </c>
      <c r="H18" s="92">
        <f>IF(M16="","",M16)</f>
        <v>2</v>
      </c>
      <c r="I18" s="91" t="s">
        <v>54</v>
      </c>
      <c r="J18" s="93">
        <f>IF(K16="","",K16)</f>
        <v>0</v>
      </c>
      <c r="K18" s="212"/>
      <c r="L18" s="212"/>
      <c r="M18" s="212"/>
      <c r="N18" s="217">
        <f>COUNTIF(B19:M19,"○")+COUNTIF(B19:M19,"△")+COUNTIF(B19:M19,"●")</f>
        <v>3</v>
      </c>
      <c r="O18" s="217">
        <f>COUNTIF(B19:M19,"○")</f>
        <v>2</v>
      </c>
      <c r="P18" s="217">
        <f>COUNTIF(B19:M19,"●")</f>
        <v>0</v>
      </c>
      <c r="Q18" s="217">
        <f>COUNTIF(B19:M19,"△")</f>
        <v>1</v>
      </c>
      <c r="R18" s="217">
        <f>SUM(B18,E18,H18)</f>
        <v>4</v>
      </c>
      <c r="S18" s="217">
        <f>SUM(D18,G18,J18)</f>
        <v>0</v>
      </c>
      <c r="T18" s="217">
        <f>R18-S18</f>
        <v>4</v>
      </c>
      <c r="U18" s="217">
        <f>IF(COUNT(O18:Q19),O18*3+Q18,)</f>
        <v>7</v>
      </c>
      <c r="V18" s="218">
        <f>RANK(X18,$X12:$X19,0)</f>
        <v>1</v>
      </c>
      <c r="X18" s="220">
        <f>U18*100+T18+R18/100</f>
        <v>704.04</v>
      </c>
    </row>
    <row r="19" spans="1:24" s="94" customFormat="1" ht="23.25" customHeight="1">
      <c r="A19" s="211"/>
      <c r="B19" s="214" t="str">
        <f>IF(B18="","",IF(B18&gt;D18,"○",IF(B18=D18,"△",IF(B18&lt;D18,"●"))))</f>
        <v>○</v>
      </c>
      <c r="C19" s="214"/>
      <c r="D19" s="214"/>
      <c r="E19" s="214" t="str">
        <f>IF(E18="","",IF(E18&gt;G18,"○",IF(E18=G18,"△",IF(E18&lt;G18,"●"))))</f>
        <v>△</v>
      </c>
      <c r="F19" s="214"/>
      <c r="G19" s="214"/>
      <c r="H19" s="214" t="str">
        <f>IF(H18="","",IF(H18&gt;J18,"○",IF(H18=J18,"△",IF(H18&lt;J18,"●"))))</f>
        <v>○</v>
      </c>
      <c r="I19" s="214"/>
      <c r="J19" s="214"/>
      <c r="K19" s="212"/>
      <c r="L19" s="212"/>
      <c r="M19" s="212"/>
      <c r="N19" s="217"/>
      <c r="O19" s="217"/>
      <c r="P19" s="217"/>
      <c r="Q19" s="217"/>
      <c r="R19" s="217"/>
      <c r="S19" s="217"/>
      <c r="T19" s="217"/>
      <c r="U19" s="217"/>
      <c r="V19" s="219"/>
      <c r="X19" s="220"/>
    </row>
    <row r="20" ht="15" customHeight="1"/>
    <row r="21" spans="1:22" s="94" customFormat="1" ht="23.25" customHeight="1">
      <c r="A21" s="130" t="s">
        <v>57</v>
      </c>
      <c r="B21" s="221" t="str">
        <f>A22</f>
        <v>ヴァロルFC</v>
      </c>
      <c r="C21" s="222"/>
      <c r="D21" s="223"/>
      <c r="E21" s="224" t="str">
        <f>A24</f>
        <v>有度FCR</v>
      </c>
      <c r="F21" s="225"/>
      <c r="G21" s="226"/>
      <c r="H21" s="224" t="str">
        <f>A26</f>
        <v>飯田ファイターズ</v>
      </c>
      <c r="I21" s="225"/>
      <c r="J21" s="226"/>
      <c r="K21" s="221" t="str">
        <f>A28</f>
        <v>FCS-Stolz</v>
      </c>
      <c r="L21" s="222"/>
      <c r="M21" s="223"/>
      <c r="N21" s="57" t="s">
        <v>19</v>
      </c>
      <c r="O21" s="58" t="s">
        <v>47</v>
      </c>
      <c r="P21" s="58" t="s">
        <v>48</v>
      </c>
      <c r="Q21" s="58" t="s">
        <v>49</v>
      </c>
      <c r="R21" s="59" t="s">
        <v>20</v>
      </c>
      <c r="S21" s="59" t="s">
        <v>50</v>
      </c>
      <c r="T21" s="61" t="s">
        <v>51</v>
      </c>
      <c r="U21" s="58" t="s">
        <v>52</v>
      </c>
      <c r="V21" s="60" t="s">
        <v>53</v>
      </c>
    </row>
    <row r="22" spans="1:24" s="94" customFormat="1" ht="23.25" customHeight="1">
      <c r="A22" s="231" t="str">
        <f>'1次リーグ'!I15</f>
        <v>ヴァロルFC</v>
      </c>
      <c r="B22" s="212"/>
      <c r="C22" s="212"/>
      <c r="D22" s="212"/>
      <c r="E22" s="89">
        <v>3</v>
      </c>
      <c r="F22" s="91" t="s">
        <v>54</v>
      </c>
      <c r="G22" s="90">
        <v>1</v>
      </c>
      <c r="H22" s="89">
        <v>0</v>
      </c>
      <c r="I22" s="91" t="s">
        <v>54</v>
      </c>
      <c r="J22" s="90">
        <v>1</v>
      </c>
      <c r="K22" s="89">
        <v>7</v>
      </c>
      <c r="L22" s="91" t="s">
        <v>54</v>
      </c>
      <c r="M22" s="90">
        <v>0</v>
      </c>
      <c r="N22" s="227">
        <f>COUNTIF(E23:M23,"○")+COUNTIF(E23:M23,"△")+COUNTIF(E23:M23,"●")</f>
        <v>3</v>
      </c>
      <c r="O22" s="227">
        <f>COUNTIF(E23:M23,"○")</f>
        <v>2</v>
      </c>
      <c r="P22" s="227">
        <f>COUNTIF(E23:M23,"●")</f>
        <v>1</v>
      </c>
      <c r="Q22" s="227">
        <f>COUNTIF(E23:M23,"△")</f>
        <v>0</v>
      </c>
      <c r="R22" s="227">
        <f>SUM(E22,H22)</f>
        <v>3</v>
      </c>
      <c r="S22" s="227">
        <f>SUM(G22,J22)</f>
        <v>2</v>
      </c>
      <c r="T22" s="227">
        <f>R22-S22</f>
        <v>1</v>
      </c>
      <c r="U22" s="227">
        <f>IF(COUNT(O22:Q23),O22*3+Q22,)</f>
        <v>6</v>
      </c>
      <c r="V22" s="218">
        <f>RANK(X22,$X22:$X27,0)</f>
        <v>2</v>
      </c>
      <c r="X22" s="220">
        <f>U22*100+T22+R22/100</f>
        <v>601.03</v>
      </c>
    </row>
    <row r="23" spans="1:24" s="94" customFormat="1" ht="23.25" customHeight="1">
      <c r="A23" s="232"/>
      <c r="B23" s="212"/>
      <c r="C23" s="212"/>
      <c r="D23" s="212"/>
      <c r="E23" s="214" t="str">
        <f>IF(E22="","",IF(E22&gt;G22,"○",IF(E22=G22,"△",IF(E22&lt;G22,"●"))))</f>
        <v>○</v>
      </c>
      <c r="F23" s="214"/>
      <c r="G23" s="214"/>
      <c r="H23" s="214" t="str">
        <f>IF(H22="","",IF(H22&gt;J22,"○",IF(H22=J22,"△",IF(H22&lt;J22,"●"))))</f>
        <v>●</v>
      </c>
      <c r="I23" s="214"/>
      <c r="J23" s="214"/>
      <c r="K23" s="214" t="str">
        <f>IF(K22="","",IF(K22&gt;M22,"○",IF(K22=M22,"△",IF(K22&lt;M22,"●"))))</f>
        <v>○</v>
      </c>
      <c r="L23" s="214"/>
      <c r="M23" s="214"/>
      <c r="N23" s="228"/>
      <c r="O23" s="228"/>
      <c r="P23" s="228"/>
      <c r="Q23" s="228"/>
      <c r="R23" s="228"/>
      <c r="S23" s="228"/>
      <c r="T23" s="228"/>
      <c r="U23" s="228"/>
      <c r="V23" s="219"/>
      <c r="X23" s="220"/>
    </row>
    <row r="24" spans="1:24" s="94" customFormat="1" ht="23.25" customHeight="1">
      <c r="A24" s="229" t="str">
        <f>'1次リーグ'!I16</f>
        <v>有度FCR</v>
      </c>
      <c r="B24" s="92">
        <f>IF(G22="","",G22)</f>
        <v>1</v>
      </c>
      <c r="C24" s="91" t="s">
        <v>54</v>
      </c>
      <c r="D24" s="93">
        <f>IF(E22="","",E22)</f>
        <v>3</v>
      </c>
      <c r="E24" s="212"/>
      <c r="F24" s="212"/>
      <c r="G24" s="212"/>
      <c r="H24" s="89">
        <v>0</v>
      </c>
      <c r="I24" s="91" t="s">
        <v>54</v>
      </c>
      <c r="J24" s="90">
        <v>0</v>
      </c>
      <c r="K24" s="89">
        <v>3</v>
      </c>
      <c r="L24" s="91" t="s">
        <v>54</v>
      </c>
      <c r="M24" s="90">
        <v>0</v>
      </c>
      <c r="N24" s="227">
        <f>COUNTIF(B25:M25,"○")+COUNTIF(B25:M25,"△")+COUNTIF(B25:M25,"●")</f>
        <v>3</v>
      </c>
      <c r="O24" s="227">
        <f>COUNTIF(B25:M25,"○")</f>
        <v>1</v>
      </c>
      <c r="P24" s="227">
        <f>COUNTIF(B25:M25,"●")</f>
        <v>1</v>
      </c>
      <c r="Q24" s="227">
        <f>COUNTIF(B25:M25,"△")</f>
        <v>1</v>
      </c>
      <c r="R24" s="227">
        <f>SUM(B24,H24)</f>
        <v>1</v>
      </c>
      <c r="S24" s="227">
        <f>SUM(D24,J24)</f>
        <v>3</v>
      </c>
      <c r="T24" s="227">
        <f>R24-S24</f>
        <v>-2</v>
      </c>
      <c r="U24" s="227">
        <f>IF(COUNT(O24:Q25),O24*3+Q24,)</f>
        <v>4</v>
      </c>
      <c r="V24" s="218">
        <f>RANK(X24,$X22:$X27,0)</f>
        <v>3</v>
      </c>
      <c r="X24" s="220">
        <f>U24*100+T24+R24/100</f>
        <v>398.01</v>
      </c>
    </row>
    <row r="25" spans="1:24" s="94" customFormat="1" ht="23.25" customHeight="1">
      <c r="A25" s="230"/>
      <c r="B25" s="214" t="str">
        <f>IF(B24="","",IF(B24&gt;D24,"○",IF(B24=D24,"△",IF(B24&lt;D24,"●"))))</f>
        <v>●</v>
      </c>
      <c r="C25" s="214"/>
      <c r="D25" s="214"/>
      <c r="E25" s="212"/>
      <c r="F25" s="212"/>
      <c r="G25" s="212"/>
      <c r="H25" s="214" t="str">
        <f>IF(H24="","",IF(H24&gt;J24,"○",IF(H24=J24,"△",IF(H24&lt;J24,"●"))))</f>
        <v>△</v>
      </c>
      <c r="I25" s="214"/>
      <c r="J25" s="214"/>
      <c r="K25" s="214" t="str">
        <f>IF(K24="","",IF(K24&gt;M24,"○",IF(K24=M24,"△",IF(K24&lt;M24,"●"))))</f>
        <v>○</v>
      </c>
      <c r="L25" s="214"/>
      <c r="M25" s="214"/>
      <c r="N25" s="228"/>
      <c r="O25" s="228"/>
      <c r="P25" s="228"/>
      <c r="Q25" s="228"/>
      <c r="R25" s="228"/>
      <c r="S25" s="228"/>
      <c r="T25" s="228"/>
      <c r="U25" s="228"/>
      <c r="V25" s="219"/>
      <c r="X25" s="220"/>
    </row>
    <row r="26" spans="1:24" s="94" customFormat="1" ht="23.25" customHeight="1">
      <c r="A26" s="229" t="str">
        <f>'1次リーグ'!I17</f>
        <v>飯田ファイターズ</v>
      </c>
      <c r="B26" s="92">
        <f>IF(J22="","",J22)</f>
        <v>1</v>
      </c>
      <c r="C26" s="91" t="s">
        <v>54</v>
      </c>
      <c r="D26" s="93">
        <f>IF(H22="","",H22)</f>
        <v>0</v>
      </c>
      <c r="E26" s="92">
        <f>IF(J24="","",J24)</f>
        <v>0</v>
      </c>
      <c r="F26" s="91" t="s">
        <v>54</v>
      </c>
      <c r="G26" s="93">
        <f>IF(H24="","",H24)</f>
        <v>0</v>
      </c>
      <c r="H26" s="212"/>
      <c r="I26" s="212"/>
      <c r="J26" s="212"/>
      <c r="K26" s="89">
        <v>1</v>
      </c>
      <c r="L26" s="91" t="s">
        <v>54</v>
      </c>
      <c r="M26" s="90">
        <v>0</v>
      </c>
      <c r="N26" s="227">
        <f>COUNTIF(B27:M27,"○")+COUNTIF(B27:M27,"△")+COUNTIF(B27:M27,"●")</f>
        <v>3</v>
      </c>
      <c r="O26" s="227">
        <f>COUNTIF(B27:M27,"○")</f>
        <v>2</v>
      </c>
      <c r="P26" s="227">
        <f>COUNTIF(B27:M27,"●")</f>
        <v>0</v>
      </c>
      <c r="Q26" s="227">
        <f>COUNTIF(B27:M27,"△")</f>
        <v>1</v>
      </c>
      <c r="R26" s="227">
        <f>SUM(B26,E26)</f>
        <v>1</v>
      </c>
      <c r="S26" s="227">
        <f>SUM(D26,G26)</f>
        <v>0</v>
      </c>
      <c r="T26" s="227">
        <f>R26-S26</f>
        <v>1</v>
      </c>
      <c r="U26" s="227">
        <f>IF(COUNT(O26:Q27),O26*3+Q26,)</f>
        <v>7</v>
      </c>
      <c r="V26" s="218">
        <f>RANK(X26,$X22:$X27,0)</f>
        <v>1</v>
      </c>
      <c r="X26" s="220">
        <f>U26*100+T26+R26/100</f>
        <v>701.01</v>
      </c>
    </row>
    <row r="27" spans="1:24" s="94" customFormat="1" ht="23.25" customHeight="1">
      <c r="A27" s="230"/>
      <c r="B27" s="214" t="str">
        <f>IF(B26="","",IF(B26&gt;D26,"○",IF(B26=D26,"△",IF(B26&lt;D26,"●"))))</f>
        <v>○</v>
      </c>
      <c r="C27" s="214"/>
      <c r="D27" s="214"/>
      <c r="E27" s="214" t="str">
        <f>IF(E26="","",IF(E26&gt;G26,"○",IF(E26=G26,"△",IF(E26&lt;G26,"●"))))</f>
        <v>△</v>
      </c>
      <c r="F27" s="214"/>
      <c r="G27" s="214"/>
      <c r="H27" s="212"/>
      <c r="I27" s="212"/>
      <c r="J27" s="212"/>
      <c r="K27" s="214" t="str">
        <f>IF(K26="","",IF(K26&gt;M26,"○",IF(K26=M26,"△",IF(K26&lt;M26,"●"))))</f>
        <v>○</v>
      </c>
      <c r="L27" s="214"/>
      <c r="M27" s="214"/>
      <c r="N27" s="228"/>
      <c r="O27" s="228"/>
      <c r="P27" s="228"/>
      <c r="Q27" s="228"/>
      <c r="R27" s="228"/>
      <c r="S27" s="228"/>
      <c r="T27" s="228"/>
      <c r="U27" s="228"/>
      <c r="V27" s="219"/>
      <c r="X27" s="220"/>
    </row>
    <row r="28" spans="1:24" s="94" customFormat="1" ht="23.25" customHeight="1">
      <c r="A28" s="211" t="str">
        <f>'1次リーグ'!I18</f>
        <v>FCS-Stolz</v>
      </c>
      <c r="B28" s="92">
        <f>IF(M22="","",M22)</f>
        <v>0</v>
      </c>
      <c r="C28" s="91" t="s">
        <v>54</v>
      </c>
      <c r="D28" s="93">
        <f>IF(K22="","",K22)</f>
        <v>7</v>
      </c>
      <c r="E28" s="92">
        <f>IF(M24="","",M24)</f>
        <v>0</v>
      </c>
      <c r="F28" s="91" t="s">
        <v>54</v>
      </c>
      <c r="G28" s="93">
        <f>IF(K24="","",K24)</f>
        <v>3</v>
      </c>
      <c r="H28" s="92">
        <f>IF(M26="","",M26)</f>
        <v>0</v>
      </c>
      <c r="I28" s="91" t="s">
        <v>54</v>
      </c>
      <c r="J28" s="93">
        <f>IF(K26="","",K26)</f>
        <v>1</v>
      </c>
      <c r="K28" s="212"/>
      <c r="L28" s="212"/>
      <c r="M28" s="212"/>
      <c r="N28" s="217">
        <f>COUNTIF(B29:M29,"○")+COUNTIF(B29:M29,"△")+COUNTIF(B29:M29,"●")</f>
        <v>3</v>
      </c>
      <c r="O28" s="217">
        <f>COUNTIF(B29:M29,"○")</f>
        <v>0</v>
      </c>
      <c r="P28" s="217">
        <f>COUNTIF(B29:M29,"●")</f>
        <v>3</v>
      </c>
      <c r="Q28" s="217">
        <f>COUNTIF(B29:M29,"△")</f>
        <v>0</v>
      </c>
      <c r="R28" s="217">
        <f>SUM(B28,E28,H28)</f>
        <v>0</v>
      </c>
      <c r="S28" s="217">
        <f>SUM(D28,G28,J28)</f>
        <v>11</v>
      </c>
      <c r="T28" s="217">
        <f>R28-S28</f>
        <v>-11</v>
      </c>
      <c r="U28" s="217">
        <f>IF(COUNT(O28:Q29),O28*3+Q28,)</f>
        <v>0</v>
      </c>
      <c r="V28" s="218">
        <f>RANK(X28,$X22:$X29,0)</f>
        <v>4</v>
      </c>
      <c r="X28" s="220">
        <f>U28*100+T28+R28/100</f>
        <v>-11</v>
      </c>
    </row>
    <row r="29" spans="1:24" s="94" customFormat="1" ht="23.25" customHeight="1">
      <c r="A29" s="211"/>
      <c r="B29" s="214" t="str">
        <f>IF(B28="","",IF(B28&gt;D28,"○",IF(B28=D28,"△",IF(B28&lt;D28,"●"))))</f>
        <v>●</v>
      </c>
      <c r="C29" s="214"/>
      <c r="D29" s="214"/>
      <c r="E29" s="214" t="str">
        <f>IF(E28="","",IF(E28&gt;G28,"○",IF(E28=G28,"△",IF(E28&lt;G28,"●"))))</f>
        <v>●</v>
      </c>
      <c r="F29" s="214"/>
      <c r="G29" s="214"/>
      <c r="H29" s="214" t="str">
        <f>IF(H28="","",IF(H28&gt;J28,"○",IF(H28=J28,"△",IF(H28&lt;J28,"●"))))</f>
        <v>●</v>
      </c>
      <c r="I29" s="214"/>
      <c r="J29" s="214"/>
      <c r="K29" s="212"/>
      <c r="L29" s="212"/>
      <c r="M29" s="212"/>
      <c r="N29" s="217"/>
      <c r="O29" s="217"/>
      <c r="P29" s="217"/>
      <c r="Q29" s="217"/>
      <c r="R29" s="217"/>
      <c r="S29" s="217"/>
      <c r="T29" s="217"/>
      <c r="U29" s="217"/>
      <c r="V29" s="219"/>
      <c r="X29" s="220"/>
    </row>
    <row r="30" ht="15" customHeight="1"/>
    <row r="31" spans="1:22" s="94" customFormat="1" ht="23.25" customHeight="1">
      <c r="A31" s="130" t="s">
        <v>58</v>
      </c>
      <c r="B31" s="221" t="str">
        <f>A32</f>
        <v>高部JFC</v>
      </c>
      <c r="C31" s="222"/>
      <c r="D31" s="223"/>
      <c r="E31" s="224" t="str">
        <f>A34</f>
        <v>駒越小SSS</v>
      </c>
      <c r="F31" s="225"/>
      <c r="G31" s="226"/>
      <c r="H31" s="224" t="str">
        <f>A36</f>
        <v>清水プエルトSC</v>
      </c>
      <c r="I31" s="225"/>
      <c r="J31" s="226"/>
      <c r="K31" s="221" t="str">
        <f>A38</f>
        <v>入江SSS</v>
      </c>
      <c r="L31" s="222"/>
      <c r="M31" s="223"/>
      <c r="N31" s="57" t="s">
        <v>19</v>
      </c>
      <c r="O31" s="58" t="s">
        <v>47</v>
      </c>
      <c r="P31" s="58" t="s">
        <v>48</v>
      </c>
      <c r="Q31" s="58" t="s">
        <v>49</v>
      </c>
      <c r="R31" s="59" t="s">
        <v>20</v>
      </c>
      <c r="S31" s="59" t="s">
        <v>50</v>
      </c>
      <c r="T31" s="61" t="s">
        <v>51</v>
      </c>
      <c r="U31" s="58" t="s">
        <v>52</v>
      </c>
      <c r="V31" s="60" t="s">
        <v>53</v>
      </c>
    </row>
    <row r="32" spans="1:24" s="94" customFormat="1" ht="23.25" customHeight="1">
      <c r="A32" s="231" t="str">
        <f>'1次リーグ'!L15</f>
        <v>高部JFC</v>
      </c>
      <c r="B32" s="212"/>
      <c r="C32" s="212"/>
      <c r="D32" s="212"/>
      <c r="E32" s="89">
        <v>8</v>
      </c>
      <c r="F32" s="91" t="s">
        <v>54</v>
      </c>
      <c r="G32" s="90">
        <v>0</v>
      </c>
      <c r="H32" s="89">
        <v>1</v>
      </c>
      <c r="I32" s="91" t="s">
        <v>54</v>
      </c>
      <c r="J32" s="90">
        <v>1</v>
      </c>
      <c r="K32" s="89">
        <v>2</v>
      </c>
      <c r="L32" s="91" t="s">
        <v>54</v>
      </c>
      <c r="M32" s="90">
        <v>1</v>
      </c>
      <c r="N32" s="227">
        <f>COUNTIF(E33:M33,"○")+COUNTIF(E33:M33,"△")+COUNTIF(E33:M33,"●")</f>
        <v>3</v>
      </c>
      <c r="O32" s="227">
        <f>COUNTIF(E33:M33,"○")</f>
        <v>2</v>
      </c>
      <c r="P32" s="227">
        <f>COUNTIF(E33:M33,"●")</f>
        <v>0</v>
      </c>
      <c r="Q32" s="227">
        <f>COUNTIF(E33:M33,"△")</f>
        <v>1</v>
      </c>
      <c r="R32" s="227">
        <f>SUM(E32,H32)</f>
        <v>9</v>
      </c>
      <c r="S32" s="227">
        <f>SUM(G32,J32)</f>
        <v>1</v>
      </c>
      <c r="T32" s="227">
        <f>R32-S32</f>
        <v>8</v>
      </c>
      <c r="U32" s="227">
        <f>IF(COUNT(O32:Q33),O32*3+Q32,)</f>
        <v>7</v>
      </c>
      <c r="V32" s="218">
        <f>RANK(X32,$X32:$X39,0)</f>
        <v>1</v>
      </c>
      <c r="X32" s="220">
        <f>U32*100+T32+R32/100</f>
        <v>708.09</v>
      </c>
    </row>
    <row r="33" spans="1:24" s="94" customFormat="1" ht="23.25" customHeight="1">
      <c r="A33" s="232"/>
      <c r="B33" s="212"/>
      <c r="C33" s="212"/>
      <c r="D33" s="212"/>
      <c r="E33" s="214" t="str">
        <f>IF(E32="","",IF(E32&gt;G32,"○",IF(E32=G32,"△",IF(E32&lt;G32,"●"))))</f>
        <v>○</v>
      </c>
      <c r="F33" s="214"/>
      <c r="G33" s="214"/>
      <c r="H33" s="214" t="str">
        <f>IF(H32="","",IF(H32&gt;J32,"○",IF(H32=J32,"△",IF(H32&lt;J32,"●"))))</f>
        <v>△</v>
      </c>
      <c r="I33" s="214"/>
      <c r="J33" s="214"/>
      <c r="K33" s="214" t="str">
        <f>IF(K32="","",IF(K32&gt;M32,"○",IF(K32=M32,"△",IF(K32&lt;M32,"●"))))</f>
        <v>○</v>
      </c>
      <c r="L33" s="214"/>
      <c r="M33" s="214"/>
      <c r="N33" s="228"/>
      <c r="O33" s="228"/>
      <c r="P33" s="228"/>
      <c r="Q33" s="228"/>
      <c r="R33" s="228"/>
      <c r="S33" s="228"/>
      <c r="T33" s="228"/>
      <c r="U33" s="228"/>
      <c r="V33" s="219"/>
      <c r="X33" s="220"/>
    </row>
    <row r="34" spans="1:24" s="94" customFormat="1" ht="23.25" customHeight="1">
      <c r="A34" s="229" t="str">
        <f>'1次リーグ'!L16</f>
        <v>駒越小SSS</v>
      </c>
      <c r="B34" s="92">
        <f>IF(G32="","",G32)</f>
        <v>0</v>
      </c>
      <c r="C34" s="91" t="s">
        <v>54</v>
      </c>
      <c r="D34" s="93">
        <f>IF(E32="","",E32)</f>
        <v>8</v>
      </c>
      <c r="E34" s="212"/>
      <c r="F34" s="212"/>
      <c r="G34" s="212"/>
      <c r="H34" s="89">
        <v>2</v>
      </c>
      <c r="I34" s="91" t="s">
        <v>54</v>
      </c>
      <c r="J34" s="90">
        <v>1</v>
      </c>
      <c r="K34" s="89">
        <v>0</v>
      </c>
      <c r="L34" s="91" t="s">
        <v>54</v>
      </c>
      <c r="M34" s="90">
        <v>3</v>
      </c>
      <c r="N34" s="227">
        <f>COUNTIF(B35:M35,"○")+COUNTIF(B35:M35,"△")+COUNTIF(B35:M35,"●")</f>
        <v>3</v>
      </c>
      <c r="O34" s="227">
        <f>COUNTIF(B35:M35,"○")</f>
        <v>1</v>
      </c>
      <c r="P34" s="227">
        <f>COUNTIF(B35:M35,"●")</f>
        <v>2</v>
      </c>
      <c r="Q34" s="227">
        <f>COUNTIF(B35:M35,"△")</f>
        <v>0</v>
      </c>
      <c r="R34" s="227">
        <f>SUM(B34,H34)</f>
        <v>2</v>
      </c>
      <c r="S34" s="227">
        <f>SUM(D34,J34)</f>
        <v>9</v>
      </c>
      <c r="T34" s="227">
        <f>R34-S34</f>
        <v>-7</v>
      </c>
      <c r="U34" s="227">
        <f>IF(COUNT(O34:Q35),O34*3+Q34,)</f>
        <v>3</v>
      </c>
      <c r="V34" s="218">
        <f>RANK(X34,$X32:$X39,0)</f>
        <v>3</v>
      </c>
      <c r="X34" s="220">
        <f>U34*100+T34+R34/100</f>
        <v>293.02</v>
      </c>
    </row>
    <row r="35" spans="1:24" s="94" customFormat="1" ht="23.25" customHeight="1">
      <c r="A35" s="230"/>
      <c r="B35" s="214" t="str">
        <f>IF(B34="","",IF(B34&gt;D34,"○",IF(B34=D34,"△",IF(B34&lt;D34,"●"))))</f>
        <v>●</v>
      </c>
      <c r="C35" s="214"/>
      <c r="D35" s="214"/>
      <c r="E35" s="212"/>
      <c r="F35" s="212"/>
      <c r="G35" s="212"/>
      <c r="H35" s="214" t="str">
        <f>IF(H34="","",IF(H34&gt;J34,"○",IF(H34=J34,"△",IF(H34&lt;J34,"●"))))</f>
        <v>○</v>
      </c>
      <c r="I35" s="214"/>
      <c r="J35" s="214"/>
      <c r="K35" s="214" t="str">
        <f>IF(K34="","",IF(K34&gt;M34,"○",IF(K34=M34,"△",IF(K34&lt;M34,"●"))))</f>
        <v>●</v>
      </c>
      <c r="L35" s="214"/>
      <c r="M35" s="214"/>
      <c r="N35" s="228"/>
      <c r="O35" s="228"/>
      <c r="P35" s="228"/>
      <c r="Q35" s="228"/>
      <c r="R35" s="228"/>
      <c r="S35" s="228"/>
      <c r="T35" s="228"/>
      <c r="U35" s="228"/>
      <c r="V35" s="219"/>
      <c r="X35" s="220"/>
    </row>
    <row r="36" spans="1:24" s="94" customFormat="1" ht="23.25" customHeight="1">
      <c r="A36" s="229" t="str">
        <f>'1次リーグ'!L17</f>
        <v>清水プエルトSC</v>
      </c>
      <c r="B36" s="92">
        <f>IF(J32="","",J32)</f>
        <v>1</v>
      </c>
      <c r="C36" s="91" t="s">
        <v>54</v>
      </c>
      <c r="D36" s="93">
        <f>IF(H32="","",H32)</f>
        <v>1</v>
      </c>
      <c r="E36" s="92">
        <f>IF(J34="","",J34)</f>
        <v>1</v>
      </c>
      <c r="F36" s="91" t="s">
        <v>54</v>
      </c>
      <c r="G36" s="93">
        <f>IF(H34="","",H34)</f>
        <v>2</v>
      </c>
      <c r="H36" s="212"/>
      <c r="I36" s="212"/>
      <c r="J36" s="212"/>
      <c r="K36" s="89">
        <v>0</v>
      </c>
      <c r="L36" s="91" t="s">
        <v>54</v>
      </c>
      <c r="M36" s="90">
        <v>3</v>
      </c>
      <c r="N36" s="227">
        <f>COUNTIF(B37:M37,"○")+COUNTIF(B37:M37,"△")+COUNTIF(B37:M37,"●")</f>
        <v>3</v>
      </c>
      <c r="O36" s="227">
        <f>COUNTIF(B37:M37,"○")</f>
        <v>0</v>
      </c>
      <c r="P36" s="227">
        <f>COUNTIF(B37:M37,"●")</f>
        <v>2</v>
      </c>
      <c r="Q36" s="227">
        <f>COUNTIF(B37:M37,"△")</f>
        <v>1</v>
      </c>
      <c r="R36" s="227">
        <f>SUM(B36,E36)</f>
        <v>2</v>
      </c>
      <c r="S36" s="227">
        <f>SUM(D36,G36)</f>
        <v>3</v>
      </c>
      <c r="T36" s="227">
        <f>R36-S36</f>
        <v>-1</v>
      </c>
      <c r="U36" s="227">
        <f>IF(COUNT(O36:Q37),O36*3+Q36,)</f>
        <v>1</v>
      </c>
      <c r="V36" s="218">
        <f>RANK(X36,$X32:$X39,0)</f>
        <v>4</v>
      </c>
      <c r="X36" s="220">
        <f>U36*100+T36+R36/100</f>
        <v>99.02</v>
      </c>
    </row>
    <row r="37" spans="1:24" s="94" customFormat="1" ht="23.25" customHeight="1">
      <c r="A37" s="230"/>
      <c r="B37" s="214" t="str">
        <f>IF(B36="","",IF(B36&gt;D36,"○",IF(B36=D36,"△",IF(B36&lt;D36,"●"))))</f>
        <v>△</v>
      </c>
      <c r="C37" s="214"/>
      <c r="D37" s="214"/>
      <c r="E37" s="214" t="str">
        <f>IF(E36="","",IF(E36&gt;G36,"○",IF(E36=G36,"△",IF(E36&lt;G36,"●"))))</f>
        <v>●</v>
      </c>
      <c r="F37" s="214"/>
      <c r="G37" s="214"/>
      <c r="H37" s="212"/>
      <c r="I37" s="212"/>
      <c r="J37" s="212"/>
      <c r="K37" s="214" t="str">
        <f>IF(K36="","",IF(K36&gt;M36,"○",IF(K36=M36,"△",IF(K36&lt;M36,"●"))))</f>
        <v>●</v>
      </c>
      <c r="L37" s="214"/>
      <c r="M37" s="214"/>
      <c r="N37" s="228"/>
      <c r="O37" s="228"/>
      <c r="P37" s="228"/>
      <c r="Q37" s="228"/>
      <c r="R37" s="228"/>
      <c r="S37" s="228"/>
      <c r="T37" s="228"/>
      <c r="U37" s="228"/>
      <c r="V37" s="219"/>
      <c r="X37" s="220"/>
    </row>
    <row r="38" spans="1:24" s="94" customFormat="1" ht="23.25" customHeight="1">
      <c r="A38" s="211" t="str">
        <f>'1次リーグ'!L18</f>
        <v>入江SSS</v>
      </c>
      <c r="B38" s="92">
        <f>IF(M32="","",M32)</f>
        <v>1</v>
      </c>
      <c r="C38" s="91" t="s">
        <v>54</v>
      </c>
      <c r="D38" s="93">
        <f>IF(K32="","",K32)</f>
        <v>2</v>
      </c>
      <c r="E38" s="92">
        <f>IF(M34="","",M34)</f>
        <v>3</v>
      </c>
      <c r="F38" s="91" t="s">
        <v>54</v>
      </c>
      <c r="G38" s="93">
        <f>IF(K34="","",K34)</f>
        <v>0</v>
      </c>
      <c r="H38" s="92">
        <f>IF(M36="","",M36)</f>
        <v>3</v>
      </c>
      <c r="I38" s="91" t="s">
        <v>54</v>
      </c>
      <c r="J38" s="93">
        <f>IF(K36="","",K36)</f>
        <v>0</v>
      </c>
      <c r="K38" s="212"/>
      <c r="L38" s="212"/>
      <c r="M38" s="212"/>
      <c r="N38" s="217">
        <f>COUNTIF(B39:M39,"○")+COUNTIF(B39:M39,"△")+COUNTIF(B39:M39,"●")</f>
        <v>3</v>
      </c>
      <c r="O38" s="217">
        <f>COUNTIF(B39:M39,"○")</f>
        <v>2</v>
      </c>
      <c r="P38" s="217">
        <f>COUNTIF(B39:M39,"●")</f>
        <v>1</v>
      </c>
      <c r="Q38" s="217">
        <f>COUNTIF(B39:M39,"△")</f>
        <v>0</v>
      </c>
      <c r="R38" s="217">
        <f>SUM(B38,E38,H38)</f>
        <v>7</v>
      </c>
      <c r="S38" s="217">
        <f>SUM(D38,G38,J38)</f>
        <v>2</v>
      </c>
      <c r="T38" s="217">
        <f>R38-S38</f>
        <v>5</v>
      </c>
      <c r="U38" s="217">
        <f>IF(COUNT(O38:Q39),O38*3+Q38,)</f>
        <v>6</v>
      </c>
      <c r="V38" s="218">
        <f>RANK(X38,$X32:$X39,0)</f>
        <v>2</v>
      </c>
      <c r="X38" s="220">
        <f>U38*100+T38+R38/100</f>
        <v>605.07</v>
      </c>
    </row>
    <row r="39" spans="1:24" s="94" customFormat="1" ht="23.25" customHeight="1">
      <c r="A39" s="211"/>
      <c r="B39" s="214" t="str">
        <f>IF(B38="","",IF(B38&gt;D38,"○",IF(B38=D38,"△",IF(B38&lt;D38,"●"))))</f>
        <v>●</v>
      </c>
      <c r="C39" s="214"/>
      <c r="D39" s="214"/>
      <c r="E39" s="214" t="str">
        <f>IF(E38="","",IF(E38&gt;G38,"○",IF(E38=G38,"△",IF(E38&lt;G38,"●"))))</f>
        <v>○</v>
      </c>
      <c r="F39" s="214"/>
      <c r="G39" s="214"/>
      <c r="H39" s="214" t="str">
        <f>IF(H38="","",IF(H38&gt;J38,"○",IF(H38=J38,"△",IF(H38&lt;J38,"●"))))</f>
        <v>○</v>
      </c>
      <c r="I39" s="214"/>
      <c r="J39" s="214"/>
      <c r="K39" s="212"/>
      <c r="L39" s="212"/>
      <c r="M39" s="212"/>
      <c r="N39" s="217"/>
      <c r="O39" s="217"/>
      <c r="P39" s="217"/>
      <c r="Q39" s="217"/>
      <c r="R39" s="217"/>
      <c r="S39" s="217"/>
      <c r="T39" s="217"/>
      <c r="U39" s="217"/>
      <c r="V39" s="219"/>
      <c r="X39" s="220"/>
    </row>
    <row r="40" ht="15" customHeight="1"/>
    <row r="41" spans="1:22" s="94" customFormat="1" ht="23.25" customHeight="1">
      <c r="A41" s="130" t="s">
        <v>59</v>
      </c>
      <c r="B41" s="221" t="str">
        <f>A42</f>
        <v>有度FC</v>
      </c>
      <c r="C41" s="222"/>
      <c r="D41" s="223"/>
      <c r="E41" s="224" t="str">
        <f>A44</f>
        <v>不二見SSS</v>
      </c>
      <c r="F41" s="225"/>
      <c r="G41" s="226"/>
      <c r="H41" s="224" t="str">
        <f>A46</f>
        <v>庵原SC</v>
      </c>
      <c r="I41" s="225"/>
      <c r="J41" s="226"/>
      <c r="K41" s="221" t="str">
        <f>A48</f>
        <v>由比SSS</v>
      </c>
      <c r="L41" s="222"/>
      <c r="M41" s="223"/>
      <c r="N41" s="57" t="s">
        <v>19</v>
      </c>
      <c r="O41" s="58" t="s">
        <v>47</v>
      </c>
      <c r="P41" s="58" t="s">
        <v>48</v>
      </c>
      <c r="Q41" s="58" t="s">
        <v>49</v>
      </c>
      <c r="R41" s="59" t="s">
        <v>20</v>
      </c>
      <c r="S41" s="59" t="s">
        <v>50</v>
      </c>
      <c r="T41" s="61" t="s">
        <v>51</v>
      </c>
      <c r="U41" s="58" t="s">
        <v>52</v>
      </c>
      <c r="V41" s="60" t="s">
        <v>53</v>
      </c>
    </row>
    <row r="42" spans="1:24" s="94" customFormat="1" ht="23.25" customHeight="1">
      <c r="A42" s="231" t="str">
        <f>'1次リーグ'!C21</f>
        <v>有度FC</v>
      </c>
      <c r="B42" s="212"/>
      <c r="C42" s="212"/>
      <c r="D42" s="212"/>
      <c r="E42" s="89">
        <v>4</v>
      </c>
      <c r="F42" s="91" t="s">
        <v>54</v>
      </c>
      <c r="G42" s="90">
        <v>0</v>
      </c>
      <c r="H42" s="89">
        <v>4</v>
      </c>
      <c r="I42" s="91" t="s">
        <v>54</v>
      </c>
      <c r="J42" s="90">
        <v>0</v>
      </c>
      <c r="K42" s="89">
        <v>3</v>
      </c>
      <c r="L42" s="91" t="s">
        <v>54</v>
      </c>
      <c r="M42" s="90">
        <v>0</v>
      </c>
      <c r="N42" s="227">
        <f>COUNTIF(E43:M43,"○")+COUNTIF(E43:M43,"△")+COUNTIF(E43:M43,"●")</f>
        <v>3</v>
      </c>
      <c r="O42" s="227">
        <f>COUNTIF(E43:M43,"○")</f>
        <v>3</v>
      </c>
      <c r="P42" s="227">
        <f>COUNTIF(E43:M43,"●")</f>
        <v>0</v>
      </c>
      <c r="Q42" s="227">
        <f>COUNTIF(E43:M43,"△")</f>
        <v>0</v>
      </c>
      <c r="R42" s="227">
        <f>SUM(E42,H42)</f>
        <v>8</v>
      </c>
      <c r="S42" s="227">
        <f>SUM(G42,J42)</f>
        <v>0</v>
      </c>
      <c r="T42" s="227">
        <f>R42-S42</f>
        <v>8</v>
      </c>
      <c r="U42" s="227">
        <f>IF(COUNT(O42:Q43),O42*3+Q42,)</f>
        <v>9</v>
      </c>
      <c r="V42" s="218">
        <f>RANK(X42,$X42:$X49,0)</f>
        <v>1</v>
      </c>
      <c r="X42" s="220">
        <f>U42*100+T42+R42/100</f>
        <v>908.08</v>
      </c>
    </row>
    <row r="43" spans="1:24" s="94" customFormat="1" ht="23.25" customHeight="1">
      <c r="A43" s="232"/>
      <c r="B43" s="212"/>
      <c r="C43" s="212"/>
      <c r="D43" s="212"/>
      <c r="E43" s="214" t="str">
        <f>IF(E42="","",IF(E42&gt;G42,"○",IF(E42=G42,"△",IF(E42&lt;G42,"●"))))</f>
        <v>○</v>
      </c>
      <c r="F43" s="214"/>
      <c r="G43" s="214"/>
      <c r="H43" s="214" t="str">
        <f>IF(H42="","",IF(H42&gt;J42,"○",IF(H42=J42,"△",IF(H42&lt;J42,"●"))))</f>
        <v>○</v>
      </c>
      <c r="I43" s="214"/>
      <c r="J43" s="214"/>
      <c r="K43" s="214" t="str">
        <f>IF(K42="","",IF(K42&gt;M42,"○",IF(K42=M42,"△",IF(K42&lt;M42,"●"))))</f>
        <v>○</v>
      </c>
      <c r="L43" s="214"/>
      <c r="M43" s="214"/>
      <c r="N43" s="228"/>
      <c r="O43" s="228"/>
      <c r="P43" s="228"/>
      <c r="Q43" s="228"/>
      <c r="R43" s="228"/>
      <c r="S43" s="228"/>
      <c r="T43" s="228"/>
      <c r="U43" s="228"/>
      <c r="V43" s="219"/>
      <c r="X43" s="220"/>
    </row>
    <row r="44" spans="1:24" s="94" customFormat="1" ht="23.25" customHeight="1">
      <c r="A44" s="229" t="str">
        <f>'1次リーグ'!C22</f>
        <v>不二見SSS</v>
      </c>
      <c r="B44" s="92">
        <f>IF(G42="","",G42)</f>
        <v>0</v>
      </c>
      <c r="C44" s="91" t="s">
        <v>54</v>
      </c>
      <c r="D44" s="93">
        <f>IF(E42="","",E42)</f>
        <v>4</v>
      </c>
      <c r="E44" s="212"/>
      <c r="F44" s="212"/>
      <c r="G44" s="212"/>
      <c r="H44" s="89">
        <v>2</v>
      </c>
      <c r="I44" s="91" t="s">
        <v>54</v>
      </c>
      <c r="J44" s="90">
        <v>0</v>
      </c>
      <c r="K44" s="89">
        <v>0</v>
      </c>
      <c r="L44" s="91" t="s">
        <v>54</v>
      </c>
      <c r="M44" s="90">
        <v>2</v>
      </c>
      <c r="N44" s="227">
        <f>COUNTIF(B45:M45,"○")+COUNTIF(B45:M45,"△")+COUNTIF(B45:M45,"●")</f>
        <v>3</v>
      </c>
      <c r="O44" s="227">
        <f>COUNTIF(B45:M45,"○")</f>
        <v>1</v>
      </c>
      <c r="P44" s="227">
        <f>COUNTIF(B45:M45,"●")</f>
        <v>2</v>
      </c>
      <c r="Q44" s="227">
        <f>COUNTIF(B45:M45,"△")</f>
        <v>0</v>
      </c>
      <c r="R44" s="227">
        <f>SUM(B44,H44)</f>
        <v>2</v>
      </c>
      <c r="S44" s="227">
        <f>SUM(D44,J44)</f>
        <v>4</v>
      </c>
      <c r="T44" s="227">
        <f>R44-S44</f>
        <v>-2</v>
      </c>
      <c r="U44" s="227">
        <f>IF(COUNT(O44:Q45),O44*3+Q44,)</f>
        <v>3</v>
      </c>
      <c r="V44" s="218">
        <f>RANK(X44,$X42:$X49,0)</f>
        <v>3</v>
      </c>
      <c r="X44" s="220">
        <f>U44*100+T44+R44/100</f>
        <v>298.02</v>
      </c>
    </row>
    <row r="45" spans="1:24" s="94" customFormat="1" ht="23.25" customHeight="1">
      <c r="A45" s="230"/>
      <c r="B45" s="214" t="str">
        <f>IF(B44="","",IF(B44&gt;D44,"○",IF(B44=D44,"△",IF(B44&lt;D44,"●"))))</f>
        <v>●</v>
      </c>
      <c r="C45" s="214"/>
      <c r="D45" s="214"/>
      <c r="E45" s="212"/>
      <c r="F45" s="212"/>
      <c r="G45" s="212"/>
      <c r="H45" s="214" t="str">
        <f>IF(H44="","",IF(H44&gt;J44,"○",IF(H44=J44,"△",IF(H44&lt;J44,"●"))))</f>
        <v>○</v>
      </c>
      <c r="I45" s="214"/>
      <c r="J45" s="214"/>
      <c r="K45" s="214" t="str">
        <f>IF(K44="","",IF(K44&gt;M44,"○",IF(K44=M44,"△",IF(K44&lt;M44,"●"))))</f>
        <v>●</v>
      </c>
      <c r="L45" s="214"/>
      <c r="M45" s="214"/>
      <c r="N45" s="228"/>
      <c r="O45" s="228"/>
      <c r="P45" s="228"/>
      <c r="Q45" s="228"/>
      <c r="R45" s="228"/>
      <c r="S45" s="228"/>
      <c r="T45" s="228"/>
      <c r="U45" s="228"/>
      <c r="V45" s="219"/>
      <c r="X45" s="220"/>
    </row>
    <row r="46" spans="1:24" s="94" customFormat="1" ht="23.25" customHeight="1">
      <c r="A46" s="229" t="str">
        <f>'1次リーグ'!C23</f>
        <v>庵原SC</v>
      </c>
      <c r="B46" s="92">
        <f>IF(J42="","",J42)</f>
        <v>0</v>
      </c>
      <c r="C46" s="91" t="s">
        <v>54</v>
      </c>
      <c r="D46" s="93">
        <f>IF(H42="","",H42)</f>
        <v>4</v>
      </c>
      <c r="E46" s="92">
        <f>IF(J44="","",J44)</f>
        <v>0</v>
      </c>
      <c r="F46" s="91" t="s">
        <v>54</v>
      </c>
      <c r="G46" s="93">
        <f>IF(H44="","",H44)</f>
        <v>2</v>
      </c>
      <c r="H46" s="212"/>
      <c r="I46" s="212"/>
      <c r="J46" s="212"/>
      <c r="K46" s="89">
        <v>0</v>
      </c>
      <c r="L46" s="91" t="s">
        <v>54</v>
      </c>
      <c r="M46" s="90">
        <v>2</v>
      </c>
      <c r="N46" s="227">
        <f>COUNTIF(B47:M47,"○")+COUNTIF(B47:M47,"△")+COUNTIF(B47:M47,"●")</f>
        <v>3</v>
      </c>
      <c r="O46" s="227">
        <f>COUNTIF(B47:M47,"○")</f>
        <v>0</v>
      </c>
      <c r="P46" s="227">
        <f>COUNTIF(B47:M47,"●")</f>
        <v>3</v>
      </c>
      <c r="Q46" s="227">
        <f>COUNTIF(B47:M47,"△")</f>
        <v>0</v>
      </c>
      <c r="R46" s="227">
        <f>SUM(B46,E46)</f>
        <v>0</v>
      </c>
      <c r="S46" s="227">
        <f>SUM(D46,G46)</f>
        <v>6</v>
      </c>
      <c r="T46" s="227">
        <f>R46-S46</f>
        <v>-6</v>
      </c>
      <c r="U46" s="227">
        <f>IF(COUNT(O46:Q47),O46*3+Q46,)</f>
        <v>0</v>
      </c>
      <c r="V46" s="218">
        <f>RANK(X46,$X42:$X49,0)</f>
        <v>4</v>
      </c>
      <c r="X46" s="220">
        <f>U46*100+T46+R46/100</f>
        <v>-6</v>
      </c>
    </row>
    <row r="47" spans="1:24" s="94" customFormat="1" ht="23.25" customHeight="1">
      <c r="A47" s="230"/>
      <c r="B47" s="214" t="str">
        <f>IF(B46="","",IF(B46&gt;D46,"○",IF(B46=D46,"△",IF(B46&lt;D46,"●"))))</f>
        <v>●</v>
      </c>
      <c r="C47" s="214"/>
      <c r="D47" s="214"/>
      <c r="E47" s="214" t="str">
        <f>IF(E46="","",IF(E46&gt;G46,"○",IF(E46=G46,"△",IF(E46&lt;G46,"●"))))</f>
        <v>●</v>
      </c>
      <c r="F47" s="214"/>
      <c r="G47" s="214"/>
      <c r="H47" s="212"/>
      <c r="I47" s="212"/>
      <c r="J47" s="212"/>
      <c r="K47" s="214" t="str">
        <f>IF(K46="","",IF(K46&gt;M46,"○",IF(K46=M46,"△",IF(K46&lt;M46,"●"))))</f>
        <v>●</v>
      </c>
      <c r="L47" s="214"/>
      <c r="M47" s="214"/>
      <c r="N47" s="228"/>
      <c r="O47" s="228"/>
      <c r="P47" s="228"/>
      <c r="Q47" s="228"/>
      <c r="R47" s="228"/>
      <c r="S47" s="228"/>
      <c r="T47" s="228"/>
      <c r="U47" s="228"/>
      <c r="V47" s="219"/>
      <c r="X47" s="220"/>
    </row>
    <row r="48" spans="1:24" s="94" customFormat="1" ht="23.25" customHeight="1">
      <c r="A48" s="211" t="str">
        <f>'1次リーグ'!C24</f>
        <v>由比SSS</v>
      </c>
      <c r="B48" s="92">
        <f>IF(M42="","",M42)</f>
        <v>0</v>
      </c>
      <c r="C48" s="91" t="s">
        <v>54</v>
      </c>
      <c r="D48" s="93">
        <f>IF(K42="","",K42)</f>
        <v>3</v>
      </c>
      <c r="E48" s="92">
        <f>IF(M44="","",M44)</f>
        <v>2</v>
      </c>
      <c r="F48" s="91" t="s">
        <v>54</v>
      </c>
      <c r="G48" s="93">
        <f>IF(K44="","",K44)</f>
        <v>0</v>
      </c>
      <c r="H48" s="92">
        <f>IF(M46="","",M46)</f>
        <v>2</v>
      </c>
      <c r="I48" s="91" t="s">
        <v>54</v>
      </c>
      <c r="J48" s="93">
        <f>IF(K46="","",K46)</f>
        <v>0</v>
      </c>
      <c r="K48" s="212"/>
      <c r="L48" s="212"/>
      <c r="M48" s="212"/>
      <c r="N48" s="217">
        <f>COUNTIF(B49:M49,"○")+COUNTIF(B49:M49,"△")+COUNTIF(B49:M49,"●")</f>
        <v>3</v>
      </c>
      <c r="O48" s="217">
        <f>COUNTIF(B49:M49,"○")</f>
        <v>2</v>
      </c>
      <c r="P48" s="217">
        <f>COUNTIF(B49:M49,"●")</f>
        <v>1</v>
      </c>
      <c r="Q48" s="217">
        <f>COUNTIF(B49:M49,"△")</f>
        <v>0</v>
      </c>
      <c r="R48" s="217">
        <f>SUM(B48,E48,H48)</f>
        <v>4</v>
      </c>
      <c r="S48" s="217">
        <f>SUM(D48,G48,J48)</f>
        <v>3</v>
      </c>
      <c r="T48" s="217">
        <f>R48-S48</f>
        <v>1</v>
      </c>
      <c r="U48" s="217">
        <f>IF(COUNT(O48:Q49),O48*3+Q48,)</f>
        <v>6</v>
      </c>
      <c r="V48" s="218">
        <f>RANK(X48,$X42:$X49,0)</f>
        <v>2</v>
      </c>
      <c r="X48" s="220">
        <f>U48*100+T48+R48/100</f>
        <v>601.04</v>
      </c>
    </row>
    <row r="49" spans="1:24" s="94" customFormat="1" ht="23.25" customHeight="1">
      <c r="A49" s="211"/>
      <c r="B49" s="214" t="str">
        <f>IF(B48="","",IF(B48&gt;D48,"○",IF(B48=D48,"△",IF(B48&lt;D48,"●"))))</f>
        <v>●</v>
      </c>
      <c r="C49" s="214"/>
      <c r="D49" s="214"/>
      <c r="E49" s="214" t="str">
        <f>IF(E48="","",IF(E48&gt;G48,"○",IF(E48=G48,"△",IF(E48&lt;G48,"●"))))</f>
        <v>○</v>
      </c>
      <c r="F49" s="214"/>
      <c r="G49" s="214"/>
      <c r="H49" s="214" t="str">
        <f>IF(H48="","",IF(H48&gt;J48,"○",IF(H48=J48,"△",IF(H48&lt;J48,"●"))))</f>
        <v>○</v>
      </c>
      <c r="I49" s="214"/>
      <c r="J49" s="214"/>
      <c r="K49" s="212"/>
      <c r="L49" s="212"/>
      <c r="M49" s="212"/>
      <c r="N49" s="217"/>
      <c r="O49" s="217"/>
      <c r="P49" s="217"/>
      <c r="Q49" s="217"/>
      <c r="R49" s="217"/>
      <c r="S49" s="217"/>
      <c r="T49" s="217"/>
      <c r="U49" s="217"/>
      <c r="V49" s="219"/>
      <c r="X49" s="220"/>
    </row>
    <row r="50" ht="15" customHeight="1"/>
    <row r="51" spans="1:22" s="94" customFormat="1" ht="23.25" customHeight="1">
      <c r="A51" s="130" t="s">
        <v>60</v>
      </c>
      <c r="B51" s="221" t="str">
        <f>A52</f>
        <v>SALFUS oRs</v>
      </c>
      <c r="C51" s="222"/>
      <c r="D51" s="223"/>
      <c r="E51" s="224" t="str">
        <f>A54</f>
        <v>SALFUS oRsA1</v>
      </c>
      <c r="F51" s="225"/>
      <c r="G51" s="226"/>
      <c r="H51" s="224" t="str">
        <f>A56</f>
        <v>清水クラブSS</v>
      </c>
      <c r="I51" s="225"/>
      <c r="J51" s="226"/>
      <c r="K51" s="221"/>
      <c r="L51" s="222"/>
      <c r="M51" s="223"/>
      <c r="N51" s="57" t="s">
        <v>19</v>
      </c>
      <c r="O51" s="58" t="s">
        <v>47</v>
      </c>
      <c r="P51" s="58" t="s">
        <v>48</v>
      </c>
      <c r="Q51" s="58" t="s">
        <v>49</v>
      </c>
      <c r="R51" s="59" t="s">
        <v>20</v>
      </c>
      <c r="S51" s="59" t="s">
        <v>50</v>
      </c>
      <c r="T51" s="61" t="s">
        <v>51</v>
      </c>
      <c r="U51" s="58" t="s">
        <v>52</v>
      </c>
      <c r="V51" s="60" t="s">
        <v>53</v>
      </c>
    </row>
    <row r="52" spans="1:24" s="94" customFormat="1" ht="23.25" customHeight="1">
      <c r="A52" s="231" t="str">
        <f>'1次リーグ'!F21</f>
        <v>SALFUS oRs</v>
      </c>
      <c r="B52" s="212"/>
      <c r="C52" s="212"/>
      <c r="D52" s="212"/>
      <c r="E52" s="89">
        <v>8</v>
      </c>
      <c r="F52" s="91" t="s">
        <v>54</v>
      </c>
      <c r="G52" s="90">
        <v>1</v>
      </c>
      <c r="H52" s="89">
        <v>3</v>
      </c>
      <c r="I52" s="91" t="s">
        <v>54</v>
      </c>
      <c r="J52" s="90">
        <v>1</v>
      </c>
      <c r="K52" s="89"/>
      <c r="L52" s="91" t="s">
        <v>54</v>
      </c>
      <c r="M52" s="90"/>
      <c r="N52" s="227">
        <f>COUNTIF(E53:M53,"○")+COUNTIF(E53:M53,"△")+COUNTIF(E53:M53,"●")</f>
        <v>2</v>
      </c>
      <c r="O52" s="227">
        <f>COUNTIF(E53:M53,"○")</f>
        <v>2</v>
      </c>
      <c r="P52" s="227">
        <f>COUNTIF(E53:M53,"●")</f>
        <v>0</v>
      </c>
      <c r="Q52" s="227">
        <f>COUNTIF(E53:M53,"△")</f>
        <v>0</v>
      </c>
      <c r="R52" s="227">
        <f>SUM(E52,H52)</f>
        <v>11</v>
      </c>
      <c r="S52" s="227">
        <f>SUM(G52,J52)</f>
        <v>2</v>
      </c>
      <c r="T52" s="227">
        <f>R52-S52</f>
        <v>9</v>
      </c>
      <c r="U52" s="227">
        <f>IF(COUNT(O52:Q53),O52*3+Q52,)</f>
        <v>6</v>
      </c>
      <c r="V52" s="218">
        <f>RANK(X52,$X52:$X57,0)</f>
        <v>1</v>
      </c>
      <c r="X52" s="220">
        <f>U52*100+T52+R52/100</f>
        <v>609.11</v>
      </c>
    </row>
    <row r="53" spans="1:24" s="94" customFormat="1" ht="23.25" customHeight="1">
      <c r="A53" s="232"/>
      <c r="B53" s="212"/>
      <c r="C53" s="212"/>
      <c r="D53" s="212"/>
      <c r="E53" s="214" t="str">
        <f>IF(E52="","",IF(E52&gt;G52,"○",IF(E52=G52,"△",IF(E52&lt;G52,"●"))))</f>
        <v>○</v>
      </c>
      <c r="F53" s="214"/>
      <c r="G53" s="214"/>
      <c r="H53" s="214" t="str">
        <f>IF(H52="","",IF(H52&gt;J52,"○",IF(H52=J52,"△",IF(H52&lt;J52,"●"))))</f>
        <v>○</v>
      </c>
      <c r="I53" s="214"/>
      <c r="J53" s="214"/>
      <c r="K53" s="214">
        <f>IF(K52="","",IF(K52&gt;M52,"○",IF(K52=M52,"△",IF(K52&lt;M52,"●"))))</f>
      </c>
      <c r="L53" s="214"/>
      <c r="M53" s="214"/>
      <c r="N53" s="228"/>
      <c r="O53" s="228"/>
      <c r="P53" s="228"/>
      <c r="Q53" s="228"/>
      <c r="R53" s="228"/>
      <c r="S53" s="228"/>
      <c r="T53" s="228"/>
      <c r="U53" s="228"/>
      <c r="V53" s="219"/>
      <c r="X53" s="220"/>
    </row>
    <row r="54" spans="1:24" s="94" customFormat="1" ht="23.25" customHeight="1">
      <c r="A54" s="229" t="str">
        <f>'1次リーグ'!F22</f>
        <v>SALFUS oRsA1</v>
      </c>
      <c r="B54" s="92">
        <f>IF(G52="","",G52)</f>
        <v>1</v>
      </c>
      <c r="C54" s="91" t="s">
        <v>54</v>
      </c>
      <c r="D54" s="93">
        <f>IF(E52="","",E52)</f>
        <v>8</v>
      </c>
      <c r="E54" s="212"/>
      <c r="F54" s="212"/>
      <c r="G54" s="212"/>
      <c r="H54" s="89">
        <v>0</v>
      </c>
      <c r="I54" s="91" t="s">
        <v>54</v>
      </c>
      <c r="J54" s="90">
        <v>8</v>
      </c>
      <c r="K54" s="89"/>
      <c r="L54" s="91" t="s">
        <v>54</v>
      </c>
      <c r="M54" s="90"/>
      <c r="N54" s="227">
        <f>COUNTIF(B55:M55,"○")+COUNTIF(B55:M55,"△")+COUNTIF(B55:M55,"●")</f>
        <v>2</v>
      </c>
      <c r="O54" s="227">
        <f>COUNTIF(B55:M55,"○")</f>
        <v>0</v>
      </c>
      <c r="P54" s="227">
        <f>COUNTIF(B55:M55,"●")</f>
        <v>2</v>
      </c>
      <c r="Q54" s="227">
        <f>COUNTIF(B55:M55,"△")</f>
        <v>0</v>
      </c>
      <c r="R54" s="227">
        <f>SUM(B54,H54)</f>
        <v>1</v>
      </c>
      <c r="S54" s="227">
        <f>SUM(D54,J54)</f>
        <v>16</v>
      </c>
      <c r="T54" s="227">
        <f>R54-S54</f>
        <v>-15</v>
      </c>
      <c r="U54" s="227">
        <f>IF(COUNT(O54:Q55),O54*3+Q54,)</f>
        <v>0</v>
      </c>
      <c r="V54" s="218">
        <f>RANK(X54,$X52:$X57,0)</f>
        <v>3</v>
      </c>
      <c r="X54" s="220">
        <f>U54*100+T54+R54/100</f>
        <v>-14.99</v>
      </c>
    </row>
    <row r="55" spans="1:24" s="94" customFormat="1" ht="23.25" customHeight="1">
      <c r="A55" s="230"/>
      <c r="B55" s="214" t="str">
        <f>IF(B54="","",IF(B54&gt;D54,"○",IF(B54=D54,"△",IF(B54&lt;D54,"●"))))</f>
        <v>●</v>
      </c>
      <c r="C55" s="214"/>
      <c r="D55" s="214"/>
      <c r="E55" s="212"/>
      <c r="F55" s="212"/>
      <c r="G55" s="212"/>
      <c r="H55" s="214" t="str">
        <f>IF(H54="","",IF(H54&gt;J54,"○",IF(H54=J54,"△",IF(H54&lt;J54,"●"))))</f>
        <v>●</v>
      </c>
      <c r="I55" s="214"/>
      <c r="J55" s="214"/>
      <c r="K55" s="214">
        <f>IF(K54="","",IF(K54&gt;M54,"○",IF(K54=M54,"△",IF(K54&lt;M54,"●"))))</f>
      </c>
      <c r="L55" s="214"/>
      <c r="M55" s="214"/>
      <c r="N55" s="228"/>
      <c r="O55" s="228"/>
      <c r="P55" s="228"/>
      <c r="Q55" s="228"/>
      <c r="R55" s="228"/>
      <c r="S55" s="228"/>
      <c r="T55" s="228"/>
      <c r="U55" s="228"/>
      <c r="V55" s="219"/>
      <c r="X55" s="220"/>
    </row>
    <row r="56" spans="1:24" s="94" customFormat="1" ht="23.25" customHeight="1">
      <c r="A56" s="229" t="str">
        <f>'1次リーグ'!F23</f>
        <v>清水クラブSS</v>
      </c>
      <c r="B56" s="92">
        <f>IF(J52="","",J52)</f>
        <v>1</v>
      </c>
      <c r="C56" s="91" t="s">
        <v>54</v>
      </c>
      <c r="D56" s="93">
        <f>IF(H52="","",H52)</f>
        <v>3</v>
      </c>
      <c r="E56" s="92">
        <f>IF(J54="","",J54)</f>
        <v>8</v>
      </c>
      <c r="F56" s="91" t="s">
        <v>54</v>
      </c>
      <c r="G56" s="93">
        <f>IF(H54="","",H54)</f>
        <v>0</v>
      </c>
      <c r="H56" s="212"/>
      <c r="I56" s="212"/>
      <c r="J56" s="212"/>
      <c r="K56" s="89"/>
      <c r="L56" s="91" t="s">
        <v>54</v>
      </c>
      <c r="M56" s="90"/>
      <c r="N56" s="227">
        <f>COUNTIF(B57:M57,"○")+COUNTIF(B57:M57,"△")+COUNTIF(B57:M57,"●")</f>
        <v>2</v>
      </c>
      <c r="O56" s="227">
        <f>COUNTIF(B57:M57,"○")</f>
        <v>1</v>
      </c>
      <c r="P56" s="227">
        <f>COUNTIF(B57:M57,"●")</f>
        <v>1</v>
      </c>
      <c r="Q56" s="227">
        <f>COUNTIF(B57:M57,"△")</f>
        <v>0</v>
      </c>
      <c r="R56" s="227">
        <f>SUM(B56,E56)</f>
        <v>9</v>
      </c>
      <c r="S56" s="227">
        <f>SUM(D56,G56)</f>
        <v>3</v>
      </c>
      <c r="T56" s="227">
        <f>R56-S56</f>
        <v>6</v>
      </c>
      <c r="U56" s="227">
        <f>IF(COUNT(O56:Q57),O56*3+Q56,)</f>
        <v>3</v>
      </c>
      <c r="V56" s="218">
        <f>RANK(X56,$X52:$X57,0)</f>
        <v>2</v>
      </c>
      <c r="X56" s="220">
        <f>U56*100+T56+R56/100</f>
        <v>306.09</v>
      </c>
    </row>
    <row r="57" spans="1:24" s="94" customFormat="1" ht="23.25" customHeight="1">
      <c r="A57" s="230"/>
      <c r="B57" s="214" t="str">
        <f>IF(B56="","",IF(B56&gt;D56,"○",IF(B56=D56,"△",IF(B56&lt;D56,"●"))))</f>
        <v>●</v>
      </c>
      <c r="C57" s="214"/>
      <c r="D57" s="214"/>
      <c r="E57" s="214" t="str">
        <f>IF(E56="","",IF(E56&gt;G56,"○",IF(E56=G56,"△",IF(E56&lt;G56,"●"))))</f>
        <v>○</v>
      </c>
      <c r="F57" s="214"/>
      <c r="G57" s="214"/>
      <c r="H57" s="212"/>
      <c r="I57" s="212"/>
      <c r="J57" s="212"/>
      <c r="K57" s="214">
        <f>IF(K56="","",IF(K56&gt;M56,"○",IF(K56=M56,"△",IF(K56&lt;M56,"●"))))</f>
      </c>
      <c r="L57" s="214"/>
      <c r="M57" s="214"/>
      <c r="N57" s="228"/>
      <c r="O57" s="228"/>
      <c r="P57" s="228"/>
      <c r="Q57" s="228"/>
      <c r="R57" s="228"/>
      <c r="S57" s="228"/>
      <c r="T57" s="228"/>
      <c r="U57" s="228"/>
      <c r="V57" s="219"/>
      <c r="X57" s="220"/>
    </row>
    <row r="58" ht="15" customHeight="1"/>
  </sheetData>
  <sheetProtection/>
  <mergeCells count="369">
    <mergeCell ref="R48:R49"/>
    <mergeCell ref="S48:S49"/>
    <mergeCell ref="T48:T49"/>
    <mergeCell ref="U48:U49"/>
    <mergeCell ref="V48:V49"/>
    <mergeCell ref="X48:X49"/>
    <mergeCell ref="A48:A49"/>
    <mergeCell ref="K48:M49"/>
    <mergeCell ref="N48:N49"/>
    <mergeCell ref="O48:O49"/>
    <mergeCell ref="P48:P49"/>
    <mergeCell ref="Q48:Q49"/>
    <mergeCell ref="B49:D49"/>
    <mergeCell ref="E49:G49"/>
    <mergeCell ref="H49:J49"/>
    <mergeCell ref="R38:R39"/>
    <mergeCell ref="S38:S39"/>
    <mergeCell ref="T38:T39"/>
    <mergeCell ref="U38:U39"/>
    <mergeCell ref="V38:V39"/>
    <mergeCell ref="X38:X39"/>
    <mergeCell ref="A38:A39"/>
    <mergeCell ref="K38:M39"/>
    <mergeCell ref="N38:N39"/>
    <mergeCell ref="O38:O39"/>
    <mergeCell ref="P38:P39"/>
    <mergeCell ref="Q38:Q39"/>
    <mergeCell ref="B39:D39"/>
    <mergeCell ref="E39:G39"/>
    <mergeCell ref="H39:J39"/>
    <mergeCell ref="R28:R29"/>
    <mergeCell ref="S28:S29"/>
    <mergeCell ref="T28:T29"/>
    <mergeCell ref="U28:U29"/>
    <mergeCell ref="V28:V29"/>
    <mergeCell ref="X28:X29"/>
    <mergeCell ref="A28:A29"/>
    <mergeCell ref="K28:M29"/>
    <mergeCell ref="N28:N29"/>
    <mergeCell ref="O28:O29"/>
    <mergeCell ref="P28:P29"/>
    <mergeCell ref="Q28:Q29"/>
    <mergeCell ref="B29:D29"/>
    <mergeCell ref="E29:G29"/>
    <mergeCell ref="H29:J29"/>
    <mergeCell ref="S18:S19"/>
    <mergeCell ref="T18:T19"/>
    <mergeCell ref="U18:U19"/>
    <mergeCell ref="V18:V19"/>
    <mergeCell ref="X18:X19"/>
    <mergeCell ref="A18:A19"/>
    <mergeCell ref="B19:D19"/>
    <mergeCell ref="E19:G19"/>
    <mergeCell ref="H19:J19"/>
    <mergeCell ref="K18:M19"/>
    <mergeCell ref="N18:N19"/>
    <mergeCell ref="O18:O19"/>
    <mergeCell ref="P18:P19"/>
    <mergeCell ref="Q18:Q19"/>
    <mergeCell ref="R18:R19"/>
    <mergeCell ref="A12:A13"/>
    <mergeCell ref="B12:D13"/>
    <mergeCell ref="N12:N13"/>
    <mergeCell ref="O12:O13"/>
    <mergeCell ref="P12:P13"/>
    <mergeCell ref="Q12:Q13"/>
    <mergeCell ref="E13:G13"/>
    <mergeCell ref="H13:J13"/>
    <mergeCell ref="K13:M13"/>
    <mergeCell ref="R12:R13"/>
    <mergeCell ref="S12:S13"/>
    <mergeCell ref="A14:A15"/>
    <mergeCell ref="E14:G15"/>
    <mergeCell ref="N14:N15"/>
    <mergeCell ref="O14:O15"/>
    <mergeCell ref="P14:P15"/>
    <mergeCell ref="Q14:Q15"/>
    <mergeCell ref="S14:S15"/>
    <mergeCell ref="T14:T15"/>
    <mergeCell ref="T12:T13"/>
    <mergeCell ref="U12:U13"/>
    <mergeCell ref="V12:V13"/>
    <mergeCell ref="X12:X13"/>
    <mergeCell ref="Q16:Q17"/>
    <mergeCell ref="B17:D17"/>
    <mergeCell ref="B15:D15"/>
    <mergeCell ref="H15:J15"/>
    <mergeCell ref="K15:M15"/>
    <mergeCell ref="R14:R15"/>
    <mergeCell ref="T16:T17"/>
    <mergeCell ref="U16:U17"/>
    <mergeCell ref="U14:U15"/>
    <mergeCell ref="V14:V15"/>
    <mergeCell ref="X14:X15"/>
    <mergeCell ref="A16:A17"/>
    <mergeCell ref="H16:J17"/>
    <mergeCell ref="N16:N17"/>
    <mergeCell ref="O16:O17"/>
    <mergeCell ref="P16:P17"/>
    <mergeCell ref="V16:V17"/>
    <mergeCell ref="X16:X17"/>
    <mergeCell ref="B21:D21"/>
    <mergeCell ref="E21:G21"/>
    <mergeCell ref="H21:J21"/>
    <mergeCell ref="K21:M21"/>
    <mergeCell ref="E17:G17"/>
    <mergeCell ref="K17:M17"/>
    <mergeCell ref="R16:R17"/>
    <mergeCell ref="S16:S17"/>
    <mergeCell ref="A22:A23"/>
    <mergeCell ref="B22:D23"/>
    <mergeCell ref="E23:G23"/>
    <mergeCell ref="H23:J23"/>
    <mergeCell ref="K23:M23"/>
    <mergeCell ref="N22:N23"/>
    <mergeCell ref="O22:O23"/>
    <mergeCell ref="P22:P23"/>
    <mergeCell ref="Q22:Q23"/>
    <mergeCell ref="R22:R23"/>
    <mergeCell ref="S22:S23"/>
    <mergeCell ref="A24:A25"/>
    <mergeCell ref="E24:G25"/>
    <mergeCell ref="N24:N25"/>
    <mergeCell ref="O24:O25"/>
    <mergeCell ref="P24:P25"/>
    <mergeCell ref="U24:U25"/>
    <mergeCell ref="V24:V25"/>
    <mergeCell ref="X24:X25"/>
    <mergeCell ref="T22:T23"/>
    <mergeCell ref="U22:U23"/>
    <mergeCell ref="V22:V23"/>
    <mergeCell ref="X22:X23"/>
    <mergeCell ref="A26:A27"/>
    <mergeCell ref="H26:J27"/>
    <mergeCell ref="N26:N27"/>
    <mergeCell ref="B27:D27"/>
    <mergeCell ref="E27:G27"/>
    <mergeCell ref="K27:M27"/>
    <mergeCell ref="R26:R27"/>
    <mergeCell ref="S26:S27"/>
    <mergeCell ref="T26:T27"/>
    <mergeCell ref="B25:D25"/>
    <mergeCell ref="H25:J25"/>
    <mergeCell ref="K25:M25"/>
    <mergeCell ref="R24:R25"/>
    <mergeCell ref="S24:S25"/>
    <mergeCell ref="T24:T25"/>
    <mergeCell ref="Q24:Q25"/>
    <mergeCell ref="U26:U27"/>
    <mergeCell ref="V26:V27"/>
    <mergeCell ref="X26:X27"/>
    <mergeCell ref="B31:D31"/>
    <mergeCell ref="E31:G31"/>
    <mergeCell ref="H31:J31"/>
    <mergeCell ref="K31:M31"/>
    <mergeCell ref="O26:O27"/>
    <mergeCell ref="P26:P27"/>
    <mergeCell ref="Q26:Q27"/>
    <mergeCell ref="A32:A33"/>
    <mergeCell ref="B32:D33"/>
    <mergeCell ref="N32:N33"/>
    <mergeCell ref="O32:O33"/>
    <mergeCell ref="P32:P33"/>
    <mergeCell ref="Q32:Q33"/>
    <mergeCell ref="E33:G33"/>
    <mergeCell ref="H33:J33"/>
    <mergeCell ref="K33:M33"/>
    <mergeCell ref="R32:R33"/>
    <mergeCell ref="S32:S33"/>
    <mergeCell ref="T32:T33"/>
    <mergeCell ref="U32:U33"/>
    <mergeCell ref="V32:V33"/>
    <mergeCell ref="X32:X33"/>
    <mergeCell ref="A34:A35"/>
    <mergeCell ref="E34:G35"/>
    <mergeCell ref="N34:N35"/>
    <mergeCell ref="O34:O35"/>
    <mergeCell ref="P34:P35"/>
    <mergeCell ref="Q34:Q35"/>
    <mergeCell ref="B35:D35"/>
    <mergeCell ref="H35:J35"/>
    <mergeCell ref="K35:M35"/>
    <mergeCell ref="R34:R35"/>
    <mergeCell ref="S34:S35"/>
    <mergeCell ref="T34:T35"/>
    <mergeCell ref="U34:U35"/>
    <mergeCell ref="V34:V35"/>
    <mergeCell ref="X34:X35"/>
    <mergeCell ref="A36:A37"/>
    <mergeCell ref="H36:J37"/>
    <mergeCell ref="N36:N37"/>
    <mergeCell ref="O36:O37"/>
    <mergeCell ref="P36:P37"/>
    <mergeCell ref="Q36:Q37"/>
    <mergeCell ref="B37:D37"/>
    <mergeCell ref="E37:G37"/>
    <mergeCell ref="K37:M37"/>
    <mergeCell ref="R36:R37"/>
    <mergeCell ref="S36:S37"/>
    <mergeCell ref="T36:T37"/>
    <mergeCell ref="U36:U37"/>
    <mergeCell ref="V36:V37"/>
    <mergeCell ref="X36:X37"/>
    <mergeCell ref="B41:D41"/>
    <mergeCell ref="E41:G41"/>
    <mergeCell ref="H41:J41"/>
    <mergeCell ref="K41:M41"/>
    <mergeCell ref="A42:A43"/>
    <mergeCell ref="B42:D43"/>
    <mergeCell ref="E43:G43"/>
    <mergeCell ref="H43:J43"/>
    <mergeCell ref="K43:M43"/>
    <mergeCell ref="N42:N43"/>
    <mergeCell ref="O42:O43"/>
    <mergeCell ref="P42:P43"/>
    <mergeCell ref="Q42:Q43"/>
    <mergeCell ref="R42:R43"/>
    <mergeCell ref="S42:S43"/>
    <mergeCell ref="A44:A45"/>
    <mergeCell ref="E44:G45"/>
    <mergeCell ref="N44:N45"/>
    <mergeCell ref="O44:O45"/>
    <mergeCell ref="P44:P45"/>
    <mergeCell ref="Q44:Q45"/>
    <mergeCell ref="U44:U45"/>
    <mergeCell ref="V44:V45"/>
    <mergeCell ref="X44:X45"/>
    <mergeCell ref="T42:T43"/>
    <mergeCell ref="U42:U43"/>
    <mergeCell ref="V42:V43"/>
    <mergeCell ref="X42:X43"/>
    <mergeCell ref="A46:A47"/>
    <mergeCell ref="H46:J47"/>
    <mergeCell ref="N46:N47"/>
    <mergeCell ref="B47:D47"/>
    <mergeCell ref="E47:G47"/>
    <mergeCell ref="K47:M47"/>
    <mergeCell ref="R46:R47"/>
    <mergeCell ref="S46:S47"/>
    <mergeCell ref="T46:T47"/>
    <mergeCell ref="B45:D45"/>
    <mergeCell ref="H45:J45"/>
    <mergeCell ref="K45:M45"/>
    <mergeCell ref="R44:R45"/>
    <mergeCell ref="S44:S45"/>
    <mergeCell ref="T44:T45"/>
    <mergeCell ref="U46:U47"/>
    <mergeCell ref="V46:V47"/>
    <mergeCell ref="X46:X47"/>
    <mergeCell ref="B51:D51"/>
    <mergeCell ref="E51:G51"/>
    <mergeCell ref="H51:J51"/>
    <mergeCell ref="K51:M51"/>
    <mergeCell ref="O46:O47"/>
    <mergeCell ref="P46:P47"/>
    <mergeCell ref="Q46:Q47"/>
    <mergeCell ref="A52:A53"/>
    <mergeCell ref="B52:D53"/>
    <mergeCell ref="N52:N53"/>
    <mergeCell ref="O52:O53"/>
    <mergeCell ref="P52:P53"/>
    <mergeCell ref="Q52:Q53"/>
    <mergeCell ref="E53:G53"/>
    <mergeCell ref="H53:J53"/>
    <mergeCell ref="K53:M53"/>
    <mergeCell ref="R52:R53"/>
    <mergeCell ref="S52:S53"/>
    <mergeCell ref="T52:T53"/>
    <mergeCell ref="U52:U53"/>
    <mergeCell ref="V52:V53"/>
    <mergeCell ref="X52:X53"/>
    <mergeCell ref="A54:A55"/>
    <mergeCell ref="E54:G55"/>
    <mergeCell ref="N54:N55"/>
    <mergeCell ref="O54:O55"/>
    <mergeCell ref="P54:P55"/>
    <mergeCell ref="Q54:Q55"/>
    <mergeCell ref="B55:D55"/>
    <mergeCell ref="H55:J55"/>
    <mergeCell ref="K55:M55"/>
    <mergeCell ref="R54:R55"/>
    <mergeCell ref="S54:S55"/>
    <mergeCell ref="T54:T55"/>
    <mergeCell ref="U54:U55"/>
    <mergeCell ref="V54:V55"/>
    <mergeCell ref="X54:X55"/>
    <mergeCell ref="A56:A57"/>
    <mergeCell ref="H56:J57"/>
    <mergeCell ref="N56:N57"/>
    <mergeCell ref="O56:O57"/>
    <mergeCell ref="P56:P57"/>
    <mergeCell ref="Q56:Q57"/>
    <mergeCell ref="B57:D57"/>
    <mergeCell ref="E57:G57"/>
    <mergeCell ref="K57:M57"/>
    <mergeCell ref="R56:R57"/>
    <mergeCell ref="S56:S57"/>
    <mergeCell ref="T56:T57"/>
    <mergeCell ref="U56:U57"/>
    <mergeCell ref="V56:V57"/>
    <mergeCell ref="X56:X57"/>
    <mergeCell ref="B11:D11"/>
    <mergeCell ref="H11:J11"/>
    <mergeCell ref="K11:M11"/>
    <mergeCell ref="R8:R9"/>
    <mergeCell ref="S8:S9"/>
    <mergeCell ref="T8:T9"/>
    <mergeCell ref="H9:J9"/>
    <mergeCell ref="B9:D9"/>
    <mergeCell ref="E9:G9"/>
    <mergeCell ref="E11:G11"/>
    <mergeCell ref="U8:U9"/>
    <mergeCell ref="V8:V9"/>
    <mergeCell ref="X8:X9"/>
    <mergeCell ref="N8:N9"/>
    <mergeCell ref="O8:O9"/>
    <mergeCell ref="P8:P9"/>
    <mergeCell ref="Q8:Q9"/>
    <mergeCell ref="N6:N7"/>
    <mergeCell ref="P6:P7"/>
    <mergeCell ref="Q6:Q7"/>
    <mergeCell ref="R6:R7"/>
    <mergeCell ref="S6:S7"/>
    <mergeCell ref="O6:O7"/>
    <mergeCell ref="T6:T7"/>
    <mergeCell ref="U6:U7"/>
    <mergeCell ref="V6:V7"/>
    <mergeCell ref="X6:X7"/>
    <mergeCell ref="U4:U5"/>
    <mergeCell ref="V4:V5"/>
    <mergeCell ref="X4:X5"/>
    <mergeCell ref="H5:J5"/>
    <mergeCell ref="K5:M5"/>
    <mergeCell ref="N4:N5"/>
    <mergeCell ref="O4:O5"/>
    <mergeCell ref="T4:T5"/>
    <mergeCell ref="P4:P5"/>
    <mergeCell ref="Q4:Q5"/>
    <mergeCell ref="R4:R5"/>
    <mergeCell ref="S4:S5"/>
    <mergeCell ref="T2:T3"/>
    <mergeCell ref="U2:U3"/>
    <mergeCell ref="V2:V3"/>
    <mergeCell ref="X2:X3"/>
    <mergeCell ref="H3:J3"/>
    <mergeCell ref="K3:M3"/>
    <mergeCell ref="N2:N3"/>
    <mergeCell ref="P2:P3"/>
    <mergeCell ref="Q2:Q3"/>
    <mergeCell ref="R2:R3"/>
    <mergeCell ref="B1:D1"/>
    <mergeCell ref="E1:G1"/>
    <mergeCell ref="E3:G3"/>
    <mergeCell ref="A2:A3"/>
    <mergeCell ref="B2:D3"/>
    <mergeCell ref="S2:S3"/>
    <mergeCell ref="H1:J1"/>
    <mergeCell ref="K1:M1"/>
    <mergeCell ref="O2:O3"/>
    <mergeCell ref="A8:A9"/>
    <mergeCell ref="K8:M9"/>
    <mergeCell ref="A6:A7"/>
    <mergeCell ref="A4:A5"/>
    <mergeCell ref="H6:J7"/>
    <mergeCell ref="E7:G7"/>
    <mergeCell ref="B7:D7"/>
    <mergeCell ref="B5:D5"/>
    <mergeCell ref="E4:G5"/>
    <mergeCell ref="K7:M7"/>
  </mergeCells>
  <printOptions/>
  <pageMargins left="0.93" right="0.28" top="0.39" bottom="0.39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0">
      <selection activeCell="A3" sqref="A3"/>
    </sheetView>
  </sheetViews>
  <sheetFormatPr defaultColWidth="9.140625" defaultRowHeight="15"/>
  <cols>
    <col min="1" max="18" width="6.28125" style="2" customWidth="1"/>
    <col min="19" max="25" width="6.57421875" style="2" customWidth="1"/>
    <col min="26" max="16384" width="9.00390625" style="2" customWidth="1"/>
  </cols>
  <sheetData>
    <row r="1" spans="1:15" s="1" customFormat="1" ht="26.25" customHeight="1">
      <c r="A1" s="186" t="s">
        <v>61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s="1" customFormat="1" ht="26.25" customHeight="1">
      <c r="A2" s="186" t="s">
        <v>97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s="17" customFormat="1" ht="26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3" ht="22.5" customHeight="1">
      <c r="A4" s="190" t="s">
        <v>33</v>
      </c>
      <c r="B4" s="190"/>
      <c r="C4" s="190"/>
      <c r="D4" s="143"/>
      <c r="E4" s="143"/>
      <c r="F4" s="15"/>
      <c r="G4" s="145" t="s">
        <v>1</v>
      </c>
      <c r="H4" s="145"/>
      <c r="I4" s="145" t="s">
        <v>42</v>
      </c>
      <c r="J4" s="145"/>
      <c r="K4" s="145"/>
      <c r="L4" s="145"/>
      <c r="M4" s="145"/>
    </row>
    <row r="5" spans="1:13" ht="22.5" customHeight="1">
      <c r="A5" s="190"/>
      <c r="B5" s="190"/>
      <c r="C5" s="190"/>
      <c r="D5" s="143"/>
      <c r="E5" s="143"/>
      <c r="F5" s="15"/>
      <c r="G5" s="145"/>
      <c r="H5" s="145"/>
      <c r="I5" s="145"/>
      <c r="J5" s="145"/>
      <c r="K5" s="145"/>
      <c r="L5" s="145"/>
      <c r="M5" s="145"/>
    </row>
    <row r="6" spans="1:8" ht="22.5" customHeight="1">
      <c r="A6" s="14"/>
      <c r="B6" s="14"/>
      <c r="C6" s="170"/>
      <c r="D6" s="170"/>
      <c r="F6" s="5"/>
      <c r="H6" s="12"/>
    </row>
    <row r="7" spans="1:7" ht="22.5" customHeight="1">
      <c r="A7" s="189" t="s">
        <v>34</v>
      </c>
      <c r="B7" s="180"/>
      <c r="C7" s="180"/>
      <c r="D7" s="169"/>
      <c r="E7" s="169"/>
      <c r="F7" s="53"/>
      <c r="G7" s="26"/>
    </row>
    <row r="8" ht="22.5" customHeight="1"/>
    <row r="9" spans="1:4" ht="22.5" customHeight="1">
      <c r="A9" s="189" t="s">
        <v>40</v>
      </c>
      <c r="B9" s="180"/>
      <c r="C9" s="180"/>
      <c r="D9" s="12" t="s">
        <v>101</v>
      </c>
    </row>
    <row r="10" ht="22.5" customHeight="1">
      <c r="D10" s="12" t="s">
        <v>41</v>
      </c>
    </row>
    <row r="11" ht="22.5" customHeight="1">
      <c r="D11" s="6" t="s">
        <v>102</v>
      </c>
    </row>
    <row r="12" ht="22.5" customHeight="1"/>
    <row r="13" spans="1:3" ht="22.5" customHeight="1" thickBot="1">
      <c r="A13" s="189" t="s">
        <v>39</v>
      </c>
      <c r="B13" s="180"/>
      <c r="C13" s="180"/>
    </row>
    <row r="14" spans="1:15" s="24" customFormat="1" ht="30" customHeight="1" thickBot="1">
      <c r="A14" s="239"/>
      <c r="B14" s="240"/>
      <c r="C14" s="241"/>
      <c r="D14" s="158" t="s">
        <v>3</v>
      </c>
      <c r="E14" s="159"/>
      <c r="F14" s="160"/>
      <c r="G14" s="164" t="s">
        <v>4</v>
      </c>
      <c r="H14" s="159"/>
      <c r="I14" s="165"/>
      <c r="J14" s="164" t="s">
        <v>5</v>
      </c>
      <c r="K14" s="159"/>
      <c r="L14" s="165"/>
      <c r="M14" s="251"/>
      <c r="N14" s="252"/>
      <c r="O14" s="253"/>
    </row>
    <row r="15" spans="1:15" ht="30" customHeight="1">
      <c r="A15" s="242" t="s">
        <v>44</v>
      </c>
      <c r="B15" s="243"/>
      <c r="C15" s="20">
        <v>1</v>
      </c>
      <c r="D15" s="244" t="s">
        <v>112</v>
      </c>
      <c r="E15" s="245"/>
      <c r="F15" s="246"/>
      <c r="G15" s="237" t="s">
        <v>116</v>
      </c>
      <c r="H15" s="237"/>
      <c r="I15" s="237"/>
      <c r="J15" s="237" t="s">
        <v>120</v>
      </c>
      <c r="K15" s="237"/>
      <c r="L15" s="237"/>
      <c r="M15" s="233"/>
      <c r="N15" s="233"/>
      <c r="O15" s="233"/>
    </row>
    <row r="16" spans="1:15" ht="30" customHeight="1">
      <c r="A16" s="249" t="s">
        <v>44</v>
      </c>
      <c r="B16" s="250"/>
      <c r="C16" s="21">
        <v>2</v>
      </c>
      <c r="D16" s="153" t="s">
        <v>113</v>
      </c>
      <c r="E16" s="148"/>
      <c r="F16" s="154"/>
      <c r="G16" s="238" t="s">
        <v>117</v>
      </c>
      <c r="H16" s="238"/>
      <c r="I16" s="238"/>
      <c r="J16" s="238" t="s">
        <v>121</v>
      </c>
      <c r="K16" s="238"/>
      <c r="L16" s="238"/>
      <c r="M16" s="234"/>
      <c r="N16" s="234"/>
      <c r="O16" s="234"/>
    </row>
    <row r="17" spans="1:15" ht="30" customHeight="1">
      <c r="A17" s="249" t="s">
        <v>45</v>
      </c>
      <c r="B17" s="250"/>
      <c r="C17" s="21">
        <v>3</v>
      </c>
      <c r="D17" s="153" t="s">
        <v>114</v>
      </c>
      <c r="E17" s="148"/>
      <c r="F17" s="154"/>
      <c r="G17" s="238" t="s">
        <v>118</v>
      </c>
      <c r="H17" s="238"/>
      <c r="I17" s="238"/>
      <c r="J17" s="238" t="s">
        <v>122</v>
      </c>
      <c r="K17" s="238"/>
      <c r="L17" s="238"/>
      <c r="M17" s="234"/>
      <c r="N17" s="234"/>
      <c r="O17" s="234"/>
    </row>
    <row r="18" spans="1:15" ht="30" customHeight="1" thickBot="1">
      <c r="A18" s="247" t="s">
        <v>45</v>
      </c>
      <c r="B18" s="248"/>
      <c r="C18" s="23">
        <v>4</v>
      </c>
      <c r="D18" s="155" t="s">
        <v>115</v>
      </c>
      <c r="E18" s="156"/>
      <c r="F18" s="157"/>
      <c r="G18" s="236" t="s">
        <v>119</v>
      </c>
      <c r="H18" s="236"/>
      <c r="I18" s="236"/>
      <c r="J18" s="236" t="s">
        <v>123</v>
      </c>
      <c r="K18" s="236"/>
      <c r="L18" s="236"/>
      <c r="M18" s="235"/>
      <c r="N18" s="235"/>
      <c r="O18" s="235"/>
    </row>
    <row r="19" ht="22.5" customHeight="1"/>
    <row r="20" spans="1:10" ht="22.5" customHeight="1">
      <c r="A20" s="146"/>
      <c r="B20" s="146"/>
      <c r="C20" s="146"/>
      <c r="D20" s="15"/>
      <c r="E20" s="15"/>
      <c r="F20" s="15"/>
      <c r="G20" s="15"/>
      <c r="H20" s="15"/>
      <c r="I20" s="15"/>
      <c r="J20" s="15"/>
    </row>
    <row r="21" spans="1:6" ht="22.5" customHeight="1">
      <c r="A21" s="10"/>
      <c r="B21" s="11"/>
      <c r="C21" s="11"/>
      <c r="D21" s="11"/>
      <c r="E21" s="11"/>
      <c r="F21" s="11"/>
    </row>
    <row r="22" ht="22.5" customHeight="1"/>
    <row r="23" ht="22.5" customHeight="1"/>
    <row r="27" ht="17.25">
      <c r="A27" s="3"/>
    </row>
    <row r="29" ht="14.25">
      <c r="A29" s="4"/>
    </row>
    <row r="30" ht="14.25">
      <c r="A30" s="4"/>
    </row>
    <row r="31" ht="14.25">
      <c r="A31" s="4"/>
    </row>
  </sheetData>
  <sheetProtection/>
  <mergeCells count="38">
    <mergeCell ref="D5:E5"/>
    <mergeCell ref="M14:O14"/>
    <mergeCell ref="J14:L14"/>
    <mergeCell ref="I4:M5"/>
    <mergeCell ref="D4:E4"/>
    <mergeCell ref="C6:D6"/>
    <mergeCell ref="A7:C7"/>
    <mergeCell ref="A9:C9"/>
    <mergeCell ref="A13:C13"/>
    <mergeCell ref="D17:F17"/>
    <mergeCell ref="G17:I17"/>
    <mergeCell ref="A16:B16"/>
    <mergeCell ref="A17:B17"/>
    <mergeCell ref="G14:I14"/>
    <mergeCell ref="A1:O1"/>
    <mergeCell ref="A2:O2"/>
    <mergeCell ref="A4:C5"/>
    <mergeCell ref="D7:E7"/>
    <mergeCell ref="G4:H5"/>
    <mergeCell ref="A20:C20"/>
    <mergeCell ref="A14:C14"/>
    <mergeCell ref="A15:B15"/>
    <mergeCell ref="D16:F16"/>
    <mergeCell ref="G16:I16"/>
    <mergeCell ref="D14:F14"/>
    <mergeCell ref="D18:F18"/>
    <mergeCell ref="D15:F15"/>
    <mergeCell ref="G15:I15"/>
    <mergeCell ref="A18:B18"/>
    <mergeCell ref="M15:O15"/>
    <mergeCell ref="M16:O16"/>
    <mergeCell ref="M17:O17"/>
    <mergeCell ref="M18:O18"/>
    <mergeCell ref="G18:I18"/>
    <mergeCell ref="J18:L18"/>
    <mergeCell ref="J15:L15"/>
    <mergeCell ref="J16:L16"/>
    <mergeCell ref="J17:L17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106" zoomScaleNormal="106" zoomScalePageLayoutView="0" workbookViewId="0" topLeftCell="A1">
      <selection activeCell="P10" sqref="P10"/>
    </sheetView>
  </sheetViews>
  <sheetFormatPr defaultColWidth="9.140625" defaultRowHeight="15"/>
  <cols>
    <col min="1" max="1" width="4.57421875" style="48" customWidth="1"/>
    <col min="2" max="2" width="4.28125" style="48" customWidth="1"/>
    <col min="3" max="3" width="12.421875" style="48" customWidth="1"/>
    <col min="4" max="4" width="3.7109375" style="48" customWidth="1"/>
    <col min="5" max="5" width="5.421875" style="48" customWidth="1"/>
    <col min="6" max="6" width="3.8515625" style="48" customWidth="1"/>
    <col min="7" max="7" width="12.421875" style="48" customWidth="1"/>
    <col min="8" max="9" width="11.28125" style="48" customWidth="1"/>
    <col min="10" max="10" width="7.8515625" style="48" customWidth="1"/>
    <col min="11" max="11" width="4.28125" style="48" customWidth="1"/>
    <col min="12" max="12" width="12.421875" style="48" customWidth="1"/>
    <col min="13" max="13" width="3.7109375" style="48" customWidth="1"/>
    <col min="14" max="14" width="5.421875" style="48" customWidth="1"/>
    <col min="15" max="15" width="3.7109375" style="48" customWidth="1"/>
    <col min="16" max="16" width="12.421875" style="48" customWidth="1"/>
    <col min="17" max="19" width="11.28125" style="48" customWidth="1"/>
    <col min="20" max="16384" width="9.00390625" style="48" customWidth="1"/>
  </cols>
  <sheetData>
    <row r="1" spans="1:19" s="282" customFormat="1" ht="26.25" customHeight="1">
      <c r="A1" s="204" t="s">
        <v>127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83"/>
    </row>
    <row r="2" s="282" customFormat="1" ht="18.75" customHeight="1" thickBot="1"/>
    <row r="3" spans="1:19" s="282" customFormat="1" ht="18.75" customHeight="1">
      <c r="A3" s="283"/>
      <c r="B3" s="201" t="s">
        <v>35</v>
      </c>
      <c r="C3" s="202"/>
      <c r="D3" s="202"/>
      <c r="E3" s="202"/>
      <c r="F3" s="202"/>
      <c r="G3" s="202"/>
      <c r="H3" s="202"/>
      <c r="I3" s="203"/>
      <c r="J3" s="194" t="s">
        <v>29</v>
      </c>
      <c r="K3" s="201" t="s">
        <v>36</v>
      </c>
      <c r="L3" s="202"/>
      <c r="M3" s="202"/>
      <c r="N3" s="202"/>
      <c r="O3" s="202"/>
      <c r="P3" s="202"/>
      <c r="Q3" s="202"/>
      <c r="R3" s="203"/>
      <c r="S3" s="84"/>
    </row>
    <row r="4" spans="1:19" ht="18.75" customHeight="1">
      <c r="A4" s="98"/>
      <c r="B4" s="199" t="s">
        <v>43</v>
      </c>
      <c r="C4" s="205" t="s">
        <v>28</v>
      </c>
      <c r="D4" s="206"/>
      <c r="E4" s="197"/>
      <c r="F4" s="197"/>
      <c r="G4" s="197"/>
      <c r="H4" s="197" t="s">
        <v>15</v>
      </c>
      <c r="I4" s="198"/>
      <c r="J4" s="195"/>
      <c r="K4" s="199" t="s">
        <v>43</v>
      </c>
      <c r="L4" s="205" t="s">
        <v>28</v>
      </c>
      <c r="M4" s="206"/>
      <c r="N4" s="197"/>
      <c r="O4" s="197"/>
      <c r="P4" s="197"/>
      <c r="Q4" s="197" t="s">
        <v>15</v>
      </c>
      <c r="R4" s="198"/>
      <c r="S4" s="82"/>
    </row>
    <row r="5" spans="1:19" ht="18.75" customHeight="1" thickBot="1">
      <c r="A5" s="99"/>
      <c r="B5" s="200"/>
      <c r="C5" s="50" t="s">
        <v>17</v>
      </c>
      <c r="D5" s="51" t="s">
        <v>20</v>
      </c>
      <c r="E5" s="30"/>
      <c r="F5" s="51" t="s">
        <v>20</v>
      </c>
      <c r="G5" s="30" t="s">
        <v>18</v>
      </c>
      <c r="H5" s="30" t="s">
        <v>64</v>
      </c>
      <c r="I5" s="52" t="s">
        <v>63</v>
      </c>
      <c r="J5" s="196"/>
      <c r="K5" s="200"/>
      <c r="L5" s="50" t="s">
        <v>17</v>
      </c>
      <c r="M5" s="51" t="s">
        <v>20</v>
      </c>
      <c r="N5" s="30"/>
      <c r="O5" s="51" t="s">
        <v>20</v>
      </c>
      <c r="P5" s="30" t="s">
        <v>18</v>
      </c>
      <c r="Q5" s="30" t="s">
        <v>64</v>
      </c>
      <c r="R5" s="52" t="s">
        <v>63</v>
      </c>
      <c r="S5" s="82"/>
    </row>
    <row r="6" spans="1:19" ht="18.75" customHeight="1">
      <c r="A6" s="86" t="s">
        <v>6</v>
      </c>
      <c r="B6" s="42" t="s">
        <v>3</v>
      </c>
      <c r="C6" s="28" t="str">
        <f>'2次リーグ'!D15</f>
        <v>三保FC</v>
      </c>
      <c r="D6" s="39">
        <v>0</v>
      </c>
      <c r="E6" s="133" t="s">
        <v>30</v>
      </c>
      <c r="F6" s="123">
        <v>1</v>
      </c>
      <c r="G6" s="134" t="str">
        <f>'2次リーグ'!D17</f>
        <v>江尻SSS</v>
      </c>
      <c r="H6" s="135" t="str">
        <f>C8</f>
        <v>高部JFC</v>
      </c>
      <c r="I6" s="136" t="str">
        <f>G8</f>
        <v>入江SSS</v>
      </c>
      <c r="J6" s="137">
        <v>0.3958333333333333</v>
      </c>
      <c r="K6" s="42" t="s">
        <v>3</v>
      </c>
      <c r="L6" s="28" t="str">
        <f>'2次リーグ'!D16</f>
        <v>飯田ファイターズ</v>
      </c>
      <c r="M6" s="39">
        <v>0</v>
      </c>
      <c r="N6" s="133" t="s">
        <v>30</v>
      </c>
      <c r="O6" s="39">
        <v>0</v>
      </c>
      <c r="P6" s="134" t="str">
        <f>'2次リーグ'!D18</f>
        <v>高部・高部東SSS</v>
      </c>
      <c r="Q6" s="135" t="str">
        <f>L8</f>
        <v>袖師SSS</v>
      </c>
      <c r="R6" s="136" t="str">
        <f>P8</f>
        <v>VALOR FC</v>
      </c>
      <c r="S6" s="81"/>
    </row>
    <row r="7" spans="1:19" ht="18.75" customHeight="1">
      <c r="A7" s="62" t="s">
        <v>7</v>
      </c>
      <c r="B7" s="43" t="s">
        <v>4</v>
      </c>
      <c r="C7" s="28" t="str">
        <f>'2次リーグ'!G15</f>
        <v>有度FC</v>
      </c>
      <c r="D7" s="124">
        <v>3</v>
      </c>
      <c r="E7" s="34" t="s">
        <v>30</v>
      </c>
      <c r="F7" s="33">
        <v>0</v>
      </c>
      <c r="G7" s="134" t="str">
        <f>'2次リーグ'!G17</f>
        <v>清水クラブ</v>
      </c>
      <c r="H7" s="31" t="str">
        <f>G6</f>
        <v>江尻SSS</v>
      </c>
      <c r="I7" s="27" t="str">
        <f>C6</f>
        <v>三保FC</v>
      </c>
      <c r="J7" s="138">
        <v>0.4305555555555556</v>
      </c>
      <c r="K7" s="43" t="s">
        <v>4</v>
      </c>
      <c r="L7" s="28" t="str">
        <f>'2次リーグ'!G16</f>
        <v>SALFUS oRs</v>
      </c>
      <c r="M7" s="124">
        <v>6</v>
      </c>
      <c r="N7" s="34" t="s">
        <v>30</v>
      </c>
      <c r="O7" s="33">
        <v>0</v>
      </c>
      <c r="P7" s="134" t="str">
        <f>'2次リーグ'!G18</f>
        <v>由比SSS</v>
      </c>
      <c r="Q7" s="31" t="str">
        <f>P6</f>
        <v>高部・高部東SSS</v>
      </c>
      <c r="R7" s="27" t="str">
        <f>L6</f>
        <v>飯田ファイターズ</v>
      </c>
      <c r="S7" s="81"/>
    </row>
    <row r="8" spans="1:19" ht="18.75" customHeight="1">
      <c r="A8" s="62" t="s">
        <v>8</v>
      </c>
      <c r="B8" s="43" t="s">
        <v>5</v>
      </c>
      <c r="C8" s="28" t="str">
        <f>'2次リーグ'!J15</f>
        <v>高部JFC</v>
      </c>
      <c r="D8" s="124">
        <v>3</v>
      </c>
      <c r="E8" s="34" t="s">
        <v>30</v>
      </c>
      <c r="F8" s="33">
        <v>0</v>
      </c>
      <c r="G8" s="134" t="str">
        <f>'2次リーグ'!J17</f>
        <v>入江SSS</v>
      </c>
      <c r="H8" s="31" t="str">
        <f>C7</f>
        <v>有度FC</v>
      </c>
      <c r="I8" s="27" t="str">
        <f>G7</f>
        <v>清水クラブ</v>
      </c>
      <c r="J8" s="137">
        <v>0.46527777777777773</v>
      </c>
      <c r="K8" s="43" t="s">
        <v>5</v>
      </c>
      <c r="L8" s="28" t="str">
        <f>'2次リーグ'!J16</f>
        <v>袖師SSS</v>
      </c>
      <c r="M8" s="33">
        <v>1</v>
      </c>
      <c r="N8" s="34" t="s">
        <v>30</v>
      </c>
      <c r="O8" s="33">
        <v>1</v>
      </c>
      <c r="P8" s="134" t="str">
        <f>'2次リーグ'!J18</f>
        <v>VALOR FC</v>
      </c>
      <c r="Q8" s="31" t="str">
        <f>L7</f>
        <v>SALFUS oRs</v>
      </c>
      <c r="R8" s="27" t="str">
        <f>P7</f>
        <v>由比SSS</v>
      </c>
      <c r="S8" s="81"/>
    </row>
    <row r="9" spans="1:19" ht="18.75" customHeight="1">
      <c r="A9" s="62" t="s">
        <v>9</v>
      </c>
      <c r="B9" s="43"/>
      <c r="C9" s="29"/>
      <c r="D9" s="33"/>
      <c r="E9" s="34" t="s">
        <v>30</v>
      </c>
      <c r="F9" s="33"/>
      <c r="G9" s="35"/>
      <c r="H9" s="135"/>
      <c r="I9" s="136"/>
      <c r="J9" s="138"/>
      <c r="K9" s="43"/>
      <c r="L9" s="29"/>
      <c r="M9" s="33"/>
      <c r="N9" s="34" t="s">
        <v>30</v>
      </c>
      <c r="O9" s="33"/>
      <c r="P9" s="35"/>
      <c r="Q9" s="135"/>
      <c r="R9" s="136"/>
      <c r="S9" s="81"/>
    </row>
    <row r="10" spans="1:19" ht="18.75" customHeight="1">
      <c r="A10" s="62" t="s">
        <v>10</v>
      </c>
      <c r="B10" s="43"/>
      <c r="C10" s="29"/>
      <c r="D10" s="33"/>
      <c r="E10" s="34" t="s">
        <v>30</v>
      </c>
      <c r="F10" s="33"/>
      <c r="G10" s="35"/>
      <c r="H10" s="31"/>
      <c r="I10" s="27"/>
      <c r="J10" s="137"/>
      <c r="K10" s="43"/>
      <c r="L10" s="29"/>
      <c r="M10" s="33"/>
      <c r="N10" s="34" t="s">
        <v>30</v>
      </c>
      <c r="O10" s="33"/>
      <c r="P10" s="35"/>
      <c r="Q10" s="31"/>
      <c r="R10" s="27"/>
      <c r="S10" s="81"/>
    </row>
    <row r="11" spans="1:19" ht="18.75" customHeight="1">
      <c r="A11" s="62" t="s">
        <v>11</v>
      </c>
      <c r="B11" s="43"/>
      <c r="C11" s="29"/>
      <c r="D11" s="33"/>
      <c r="E11" s="34" t="s">
        <v>30</v>
      </c>
      <c r="F11" s="33"/>
      <c r="G11" s="35"/>
      <c r="H11" s="31"/>
      <c r="I11" s="27"/>
      <c r="J11" s="138"/>
      <c r="K11" s="43"/>
      <c r="L11" s="29"/>
      <c r="M11" s="33"/>
      <c r="N11" s="34" t="s">
        <v>30</v>
      </c>
      <c r="O11" s="33"/>
      <c r="P11" s="35"/>
      <c r="Q11" s="31"/>
      <c r="R11" s="27"/>
      <c r="S11" s="81"/>
    </row>
    <row r="12" spans="1:19" ht="18.75" customHeight="1" thickBot="1">
      <c r="A12" s="96" t="s">
        <v>12</v>
      </c>
      <c r="B12" s="45"/>
      <c r="C12" s="38"/>
      <c r="D12" s="40"/>
      <c r="E12" s="36"/>
      <c r="F12" s="40"/>
      <c r="G12" s="46"/>
      <c r="H12" s="32"/>
      <c r="I12" s="37"/>
      <c r="J12" s="274"/>
      <c r="K12" s="45"/>
      <c r="L12" s="38"/>
      <c r="M12" s="40"/>
      <c r="N12" s="36"/>
      <c r="O12" s="40"/>
      <c r="P12" s="46"/>
      <c r="Q12" s="32"/>
      <c r="R12" s="37"/>
      <c r="S12" s="81"/>
    </row>
    <row r="13" spans="1:19" ht="18.75" customHeight="1">
      <c r="A13" s="82"/>
      <c r="B13" s="139"/>
      <c r="C13" s="81"/>
      <c r="D13" s="275"/>
      <c r="E13" s="82"/>
      <c r="F13" s="275"/>
      <c r="G13" s="81"/>
      <c r="H13" s="81"/>
      <c r="I13" s="81"/>
      <c r="J13" s="276"/>
      <c r="K13" s="139"/>
      <c r="L13" s="81"/>
      <c r="M13" s="275"/>
      <c r="N13" s="82"/>
      <c r="O13" s="275"/>
      <c r="P13" s="81"/>
      <c r="Q13" s="81"/>
      <c r="R13" s="81"/>
      <c r="S13" s="81"/>
    </row>
    <row r="14" spans="1:19" s="282" customFormat="1" ht="26.25" customHeight="1">
      <c r="A14" s="204" t="s">
        <v>128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83"/>
    </row>
    <row r="15" s="282" customFormat="1" ht="18.75" customHeight="1" thickBot="1"/>
    <row r="16" spans="1:19" s="282" customFormat="1" ht="18.75" customHeight="1">
      <c r="A16" s="284"/>
      <c r="B16" s="201" t="s">
        <v>37</v>
      </c>
      <c r="C16" s="202"/>
      <c r="D16" s="202"/>
      <c r="E16" s="202"/>
      <c r="F16" s="202"/>
      <c r="G16" s="202"/>
      <c r="H16" s="202"/>
      <c r="I16" s="203"/>
      <c r="J16" s="194" t="s">
        <v>29</v>
      </c>
      <c r="K16" s="285"/>
      <c r="L16" s="207" t="s">
        <v>38</v>
      </c>
      <c r="M16" s="208"/>
      <c r="N16" s="209"/>
      <c r="O16" s="209"/>
      <c r="P16" s="209"/>
      <c r="Q16" s="209"/>
      <c r="R16" s="210"/>
      <c r="S16" s="84"/>
    </row>
    <row r="17" spans="1:19" ht="18.75" customHeight="1">
      <c r="A17" s="62"/>
      <c r="B17" s="199" t="s">
        <v>43</v>
      </c>
      <c r="C17" s="205" t="s">
        <v>28</v>
      </c>
      <c r="D17" s="206"/>
      <c r="E17" s="197"/>
      <c r="F17" s="197"/>
      <c r="G17" s="197"/>
      <c r="H17" s="197" t="s">
        <v>15</v>
      </c>
      <c r="I17" s="198"/>
      <c r="J17" s="195"/>
      <c r="K17" s="199" t="s">
        <v>43</v>
      </c>
      <c r="L17" s="205" t="s">
        <v>28</v>
      </c>
      <c r="M17" s="206"/>
      <c r="N17" s="197"/>
      <c r="O17" s="197"/>
      <c r="P17" s="197"/>
      <c r="Q17" s="197" t="s">
        <v>15</v>
      </c>
      <c r="R17" s="198"/>
      <c r="S17" s="82"/>
    </row>
    <row r="18" spans="1:19" ht="18.75" customHeight="1" thickBot="1">
      <c r="A18" s="96"/>
      <c r="B18" s="200"/>
      <c r="C18" s="50" t="s">
        <v>17</v>
      </c>
      <c r="D18" s="51" t="s">
        <v>20</v>
      </c>
      <c r="E18" s="30"/>
      <c r="F18" s="51" t="s">
        <v>20</v>
      </c>
      <c r="G18" s="30" t="s">
        <v>18</v>
      </c>
      <c r="H18" s="30" t="s">
        <v>64</v>
      </c>
      <c r="I18" s="52" t="s">
        <v>63</v>
      </c>
      <c r="J18" s="196"/>
      <c r="K18" s="200"/>
      <c r="L18" s="50" t="s">
        <v>17</v>
      </c>
      <c r="M18" s="51" t="s">
        <v>20</v>
      </c>
      <c r="N18" s="30"/>
      <c r="O18" s="51" t="s">
        <v>20</v>
      </c>
      <c r="P18" s="30" t="s">
        <v>18</v>
      </c>
      <c r="Q18" s="30" t="s">
        <v>64</v>
      </c>
      <c r="R18" s="52" t="s">
        <v>63</v>
      </c>
      <c r="S18" s="82"/>
    </row>
    <row r="19" spans="1:19" ht="18.75" customHeight="1">
      <c r="A19" s="62" t="s">
        <v>9</v>
      </c>
      <c r="B19" s="43" t="s">
        <v>3</v>
      </c>
      <c r="C19" s="28" t="str">
        <f>C6</f>
        <v>三保FC</v>
      </c>
      <c r="D19" s="33">
        <v>0</v>
      </c>
      <c r="E19" s="34" t="s">
        <v>30</v>
      </c>
      <c r="F19" s="124">
        <v>2</v>
      </c>
      <c r="G19" s="134" t="str">
        <f>P6</f>
        <v>高部・高部東SSS</v>
      </c>
      <c r="H19" s="135" t="str">
        <f>G21</f>
        <v>VALOR FC</v>
      </c>
      <c r="I19" s="136" t="str">
        <f>C21</f>
        <v>高部JFC</v>
      </c>
      <c r="J19" s="138">
        <v>0.3958333333333333</v>
      </c>
      <c r="K19" s="43" t="s">
        <v>3</v>
      </c>
      <c r="L19" s="28" t="str">
        <f>L6</f>
        <v>飯田ファイターズ</v>
      </c>
      <c r="M19" s="33">
        <v>0</v>
      </c>
      <c r="N19" s="34" t="s">
        <v>30</v>
      </c>
      <c r="O19" s="124">
        <v>1</v>
      </c>
      <c r="P19" s="134" t="str">
        <f>G6</f>
        <v>江尻SSS</v>
      </c>
      <c r="Q19" s="135" t="str">
        <f>L21</f>
        <v>袖師SSS</v>
      </c>
      <c r="R19" s="136" t="str">
        <f>P21</f>
        <v>入江SSS</v>
      </c>
      <c r="S19" s="81"/>
    </row>
    <row r="20" spans="1:19" ht="18.75" customHeight="1">
      <c r="A20" s="62" t="s">
        <v>10</v>
      </c>
      <c r="B20" s="43" t="s">
        <v>4</v>
      </c>
      <c r="C20" s="28" t="str">
        <f>C7</f>
        <v>有度FC</v>
      </c>
      <c r="D20" s="124">
        <v>3</v>
      </c>
      <c r="E20" s="34" t="s">
        <v>30</v>
      </c>
      <c r="F20" s="33">
        <v>0</v>
      </c>
      <c r="G20" s="134" t="str">
        <f>P7</f>
        <v>由比SSS</v>
      </c>
      <c r="H20" s="31" t="str">
        <f>C19</f>
        <v>三保FC</v>
      </c>
      <c r="I20" s="27" t="str">
        <f>G19</f>
        <v>高部・高部東SSS</v>
      </c>
      <c r="J20" s="137">
        <v>0.4305555555555556</v>
      </c>
      <c r="K20" s="43" t="s">
        <v>4</v>
      </c>
      <c r="L20" s="28" t="str">
        <f>L7</f>
        <v>SALFUS oRs</v>
      </c>
      <c r="M20" s="124">
        <v>5</v>
      </c>
      <c r="N20" s="34" t="s">
        <v>30</v>
      </c>
      <c r="O20" s="33">
        <v>0</v>
      </c>
      <c r="P20" s="134" t="str">
        <f>G7</f>
        <v>清水クラブ</v>
      </c>
      <c r="Q20" s="31" t="str">
        <f>P19</f>
        <v>江尻SSS</v>
      </c>
      <c r="R20" s="27" t="str">
        <f>L19</f>
        <v>飯田ファイターズ</v>
      </c>
      <c r="S20" s="81"/>
    </row>
    <row r="21" spans="1:19" ht="18.75" customHeight="1">
      <c r="A21" s="62" t="s">
        <v>11</v>
      </c>
      <c r="B21" s="43" t="s">
        <v>5</v>
      </c>
      <c r="C21" s="29" t="str">
        <f>C8</f>
        <v>高部JFC</v>
      </c>
      <c r="D21" s="124">
        <v>1</v>
      </c>
      <c r="E21" s="34" t="s">
        <v>30</v>
      </c>
      <c r="F21" s="33">
        <v>0</v>
      </c>
      <c r="G21" s="35" t="str">
        <f>P8</f>
        <v>VALOR FC</v>
      </c>
      <c r="H21" s="31" t="str">
        <f>G20</f>
        <v>由比SSS</v>
      </c>
      <c r="I21" s="27" t="str">
        <f>C20</f>
        <v>有度FC</v>
      </c>
      <c r="J21" s="138">
        <v>0.46527777777777773</v>
      </c>
      <c r="K21" s="43" t="s">
        <v>5</v>
      </c>
      <c r="L21" s="29" t="str">
        <f>L8</f>
        <v>袖師SSS</v>
      </c>
      <c r="M21" s="124">
        <v>2</v>
      </c>
      <c r="N21" s="34" t="s">
        <v>30</v>
      </c>
      <c r="O21" s="33">
        <v>0</v>
      </c>
      <c r="P21" s="35" t="str">
        <f>G8</f>
        <v>入江SSS</v>
      </c>
      <c r="Q21" s="31" t="str">
        <f>L20</f>
        <v>SALFUS oRs</v>
      </c>
      <c r="R21" s="27" t="str">
        <f>P20</f>
        <v>清水クラブ</v>
      </c>
      <c r="S21" s="81"/>
    </row>
    <row r="22" spans="1:19" ht="18.75" customHeight="1">
      <c r="A22" s="86" t="s">
        <v>6</v>
      </c>
      <c r="B22" s="42" t="s">
        <v>124</v>
      </c>
      <c r="C22" s="28" t="str">
        <f>C6</f>
        <v>三保FC</v>
      </c>
      <c r="D22" s="281">
        <v>4</v>
      </c>
      <c r="E22" s="133" t="s">
        <v>30</v>
      </c>
      <c r="F22" s="140">
        <v>0</v>
      </c>
      <c r="G22" s="134" t="str">
        <f>L6</f>
        <v>飯田ファイターズ</v>
      </c>
      <c r="H22" s="135" t="str">
        <f>C24</f>
        <v>高部JFC</v>
      </c>
      <c r="I22" s="136" t="str">
        <f>G24</f>
        <v>袖師SSS</v>
      </c>
      <c r="J22" s="137">
        <v>0.5</v>
      </c>
      <c r="K22" s="42" t="s">
        <v>124</v>
      </c>
      <c r="L22" s="28" t="str">
        <f>G6</f>
        <v>江尻SSS</v>
      </c>
      <c r="M22" s="140">
        <v>2</v>
      </c>
      <c r="N22" s="133" t="s">
        <v>30</v>
      </c>
      <c r="O22" s="140">
        <v>2</v>
      </c>
      <c r="P22" s="134" t="str">
        <f>P6</f>
        <v>高部・高部東SSS</v>
      </c>
      <c r="Q22" s="135" t="str">
        <f>L24</f>
        <v>入江SSS</v>
      </c>
      <c r="R22" s="136" t="str">
        <f>P24</f>
        <v>VALOR FC</v>
      </c>
      <c r="S22" s="81"/>
    </row>
    <row r="23" spans="1:19" ht="18.75" customHeight="1">
      <c r="A23" s="62" t="s">
        <v>7</v>
      </c>
      <c r="B23" s="43" t="s">
        <v>125</v>
      </c>
      <c r="C23" s="28" t="str">
        <f>C7</f>
        <v>有度FC</v>
      </c>
      <c r="D23" s="33">
        <v>0</v>
      </c>
      <c r="E23" s="34" t="s">
        <v>30</v>
      </c>
      <c r="F23" s="124">
        <v>4</v>
      </c>
      <c r="G23" s="134" t="str">
        <f>L7</f>
        <v>SALFUS oRs</v>
      </c>
      <c r="H23" s="31" t="str">
        <f>G22</f>
        <v>飯田ファイターズ</v>
      </c>
      <c r="I23" s="27" t="str">
        <f>C22</f>
        <v>三保FC</v>
      </c>
      <c r="J23" s="138">
        <v>0.534722222222222</v>
      </c>
      <c r="K23" s="43" t="s">
        <v>125</v>
      </c>
      <c r="L23" s="28" t="str">
        <f>G7</f>
        <v>清水クラブ</v>
      </c>
      <c r="M23" s="124">
        <v>1</v>
      </c>
      <c r="N23" s="34" t="s">
        <v>30</v>
      </c>
      <c r="O23" s="33">
        <v>0</v>
      </c>
      <c r="P23" s="134" t="str">
        <f>P7</f>
        <v>由比SSS</v>
      </c>
      <c r="Q23" s="31" t="str">
        <f>P22</f>
        <v>高部・高部東SSS</v>
      </c>
      <c r="R23" s="27" t="str">
        <f>L22</f>
        <v>江尻SSS</v>
      </c>
      <c r="S23" s="81"/>
    </row>
    <row r="24" spans="1:19" ht="18.75" customHeight="1">
      <c r="A24" s="62" t="s">
        <v>8</v>
      </c>
      <c r="B24" s="43" t="s">
        <v>126</v>
      </c>
      <c r="C24" s="28" t="str">
        <f>C8</f>
        <v>高部JFC</v>
      </c>
      <c r="D24" s="124">
        <v>1</v>
      </c>
      <c r="E24" s="34" t="s">
        <v>30</v>
      </c>
      <c r="F24" s="33">
        <v>0</v>
      </c>
      <c r="G24" s="134" t="str">
        <f>L8</f>
        <v>袖師SSS</v>
      </c>
      <c r="H24" s="31" t="str">
        <f>C23</f>
        <v>有度FC</v>
      </c>
      <c r="I24" s="27" t="str">
        <f>G23</f>
        <v>SALFUS oRs</v>
      </c>
      <c r="J24" s="137">
        <v>0.569444444444445</v>
      </c>
      <c r="K24" s="43" t="s">
        <v>126</v>
      </c>
      <c r="L24" s="29" t="str">
        <f>G8</f>
        <v>入江SSS</v>
      </c>
      <c r="M24" s="33">
        <v>0</v>
      </c>
      <c r="N24" s="34" t="s">
        <v>30</v>
      </c>
      <c r="O24" s="124">
        <v>3</v>
      </c>
      <c r="P24" s="35" t="str">
        <f>P8</f>
        <v>VALOR FC</v>
      </c>
      <c r="Q24" s="31" t="str">
        <f>L23</f>
        <v>清水クラブ</v>
      </c>
      <c r="R24" s="27" t="str">
        <f>P23</f>
        <v>由比SSS</v>
      </c>
      <c r="S24" s="81"/>
    </row>
    <row r="25" spans="1:19" ht="18.75" customHeight="1" thickBot="1">
      <c r="A25" s="96" t="s">
        <v>12</v>
      </c>
      <c r="B25" s="45"/>
      <c r="C25" s="38"/>
      <c r="D25" s="40"/>
      <c r="E25" s="36"/>
      <c r="F25" s="40"/>
      <c r="G25" s="46"/>
      <c r="H25" s="32"/>
      <c r="I25" s="37"/>
      <c r="J25" s="274"/>
      <c r="K25" s="45"/>
      <c r="L25" s="38"/>
      <c r="M25" s="40"/>
      <c r="N25" s="36"/>
      <c r="O25" s="40"/>
      <c r="P25" s="46"/>
      <c r="Q25" s="32"/>
      <c r="R25" s="37"/>
      <c r="S25" s="81"/>
    </row>
    <row r="26" ht="13.5" customHeight="1"/>
    <row r="27" spans="3:15" s="85" customFormat="1" ht="13.5" customHeight="1">
      <c r="C27" s="101" t="s">
        <v>46</v>
      </c>
      <c r="D27" s="101"/>
      <c r="E27" s="102" t="s">
        <v>6</v>
      </c>
      <c r="F27" s="102"/>
      <c r="G27" s="85" t="s">
        <v>31</v>
      </c>
      <c r="M27" s="101"/>
      <c r="O27" s="101"/>
    </row>
    <row r="28" spans="3:7" s="85" customFormat="1" ht="13.5">
      <c r="C28" s="104"/>
      <c r="E28" s="102" t="s">
        <v>7</v>
      </c>
      <c r="F28" s="102"/>
      <c r="G28" s="85" t="s">
        <v>88</v>
      </c>
    </row>
    <row r="29" s="85" customFormat="1" ht="6.75" customHeight="1">
      <c r="C29" s="104"/>
    </row>
  </sheetData>
  <sheetProtection/>
  <mergeCells count="20">
    <mergeCell ref="A14:R14"/>
    <mergeCell ref="B16:I16"/>
    <mergeCell ref="J16:J18"/>
    <mergeCell ref="L16:R16"/>
    <mergeCell ref="B17:B18"/>
    <mergeCell ref="C17:G17"/>
    <mergeCell ref="H17:I17"/>
    <mergeCell ref="K17:K18"/>
    <mergeCell ref="L17:P17"/>
    <mergeCell ref="Q17:R17"/>
    <mergeCell ref="A1:R1"/>
    <mergeCell ref="B3:I3"/>
    <mergeCell ref="J3:J5"/>
    <mergeCell ref="K3:R3"/>
    <mergeCell ref="B4:B5"/>
    <mergeCell ref="C4:G4"/>
    <mergeCell ref="H4:I4"/>
    <mergeCell ref="K4:K5"/>
    <mergeCell ref="L4:P4"/>
    <mergeCell ref="Q4:R4"/>
  </mergeCells>
  <printOptions/>
  <pageMargins left="0.39" right="0.2" top="0.26" bottom="0.21" header="0.23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40"/>
  <sheetViews>
    <sheetView zoomScalePageLayoutView="0" workbookViewId="0" topLeftCell="A2">
      <selection activeCell="AK18" sqref="AK18"/>
    </sheetView>
  </sheetViews>
  <sheetFormatPr defaultColWidth="9.140625" defaultRowHeight="15"/>
  <cols>
    <col min="1" max="1" width="16.28125" style="108" customWidth="1"/>
    <col min="2" max="13" width="3.57421875" style="108" customWidth="1"/>
    <col min="14" max="16" width="3.57421875" style="108" hidden="1" customWidth="1"/>
    <col min="17" max="24" width="3.28125" style="108" hidden="1" customWidth="1"/>
    <col min="25" max="25" width="3.28125" style="109" hidden="1" customWidth="1"/>
    <col min="26" max="34" width="7.57421875" style="109" customWidth="1"/>
    <col min="35" max="35" width="9.00390625" style="109" customWidth="1"/>
    <col min="36" max="36" width="9.00390625" style="109" hidden="1" customWidth="1"/>
    <col min="37" max="16384" width="9.00390625" style="109" customWidth="1"/>
  </cols>
  <sheetData>
    <row r="1" ht="13.5" hidden="1"/>
    <row r="2" spans="1:38" ht="15" customHeight="1">
      <c r="A2" s="110" t="s">
        <v>56</v>
      </c>
      <c r="B2" s="258" t="str">
        <f>A3</f>
        <v>三保FC</v>
      </c>
      <c r="C2" s="258"/>
      <c r="D2" s="258"/>
      <c r="E2" s="259" t="str">
        <f>A5</f>
        <v>飯田ファイターズ</v>
      </c>
      <c r="F2" s="259"/>
      <c r="G2" s="259"/>
      <c r="H2" s="259" t="str">
        <f>A7</f>
        <v>江尻SSS</v>
      </c>
      <c r="I2" s="259"/>
      <c r="J2" s="259"/>
      <c r="K2" s="258" t="str">
        <f>A9</f>
        <v>高部・高部東SSS</v>
      </c>
      <c r="L2" s="258"/>
      <c r="M2" s="258"/>
      <c r="N2" s="259" t="e">
        <f>#REF!</f>
        <v>#REF!</v>
      </c>
      <c r="O2" s="259"/>
      <c r="P2" s="259"/>
      <c r="Q2" s="269"/>
      <c r="R2" s="270"/>
      <c r="S2" s="271"/>
      <c r="T2" s="260" t="e">
        <f>IF(#REF!="","",#REF!)</f>
        <v>#REF!</v>
      </c>
      <c r="U2" s="261"/>
      <c r="V2" s="262"/>
      <c r="W2" s="260" t="e">
        <f>IF(#REF!="","",#REF!)</f>
        <v>#REF!</v>
      </c>
      <c r="X2" s="261"/>
      <c r="Y2" s="262"/>
      <c r="Z2" s="111" t="s">
        <v>19</v>
      </c>
      <c r="AA2" s="112" t="s">
        <v>47</v>
      </c>
      <c r="AB2" s="112" t="s">
        <v>48</v>
      </c>
      <c r="AC2" s="112" t="s">
        <v>49</v>
      </c>
      <c r="AD2" s="113" t="s">
        <v>20</v>
      </c>
      <c r="AE2" s="113" t="s">
        <v>50</v>
      </c>
      <c r="AF2" s="114" t="s">
        <v>51</v>
      </c>
      <c r="AG2" s="112" t="s">
        <v>52</v>
      </c>
      <c r="AH2" s="115" t="s">
        <v>53</v>
      </c>
      <c r="AI2" s="116"/>
      <c r="AJ2" s="116"/>
      <c r="AK2" s="116"/>
      <c r="AL2" s="116"/>
    </row>
    <row r="3" spans="1:38" ht="13.5" customHeight="1">
      <c r="A3" s="211" t="str">
        <f>'2次リーグ'!D15</f>
        <v>三保FC</v>
      </c>
      <c r="B3" s="255"/>
      <c r="C3" s="255"/>
      <c r="D3" s="255"/>
      <c r="E3" s="125">
        <v>4</v>
      </c>
      <c r="F3" s="126" t="s">
        <v>84</v>
      </c>
      <c r="G3" s="127">
        <v>0</v>
      </c>
      <c r="H3" s="125">
        <v>0</v>
      </c>
      <c r="I3" s="126" t="s">
        <v>84</v>
      </c>
      <c r="J3" s="127">
        <v>1</v>
      </c>
      <c r="K3" s="125">
        <v>0</v>
      </c>
      <c r="L3" s="126" t="s">
        <v>84</v>
      </c>
      <c r="M3" s="127">
        <v>2</v>
      </c>
      <c r="N3" s="117"/>
      <c r="O3" s="118" t="s">
        <v>84</v>
      </c>
      <c r="P3" s="117"/>
      <c r="Q3" s="117"/>
      <c r="R3" s="118" t="s">
        <v>84</v>
      </c>
      <c r="S3" s="117"/>
      <c r="T3" s="117"/>
      <c r="U3" s="118" t="s">
        <v>84</v>
      </c>
      <c r="V3" s="117"/>
      <c r="W3" s="117"/>
      <c r="X3" s="118" t="s">
        <v>84</v>
      </c>
      <c r="Y3" s="117"/>
      <c r="Z3" s="217">
        <f>COUNTIF(E4:Y4,"○")+COUNTIF(E4:Y4,"△")+COUNTIF(E4:Y4,"●")</f>
        <v>3</v>
      </c>
      <c r="AA3" s="217">
        <f>COUNTIF(E4:Y4,"○")</f>
        <v>1</v>
      </c>
      <c r="AB3" s="217">
        <f>COUNTIF(E4:Y4,"●")</f>
        <v>2</v>
      </c>
      <c r="AC3" s="217">
        <f>COUNTIF(E4:Y4,"△")</f>
        <v>0</v>
      </c>
      <c r="AD3" s="217">
        <f>SUM(E3,H3,K3,N3,Q3,T3,W3)</f>
        <v>4</v>
      </c>
      <c r="AE3" s="217">
        <f>SUM(G3,J3,M3,P3,S3,V3,Y3)</f>
        <v>3</v>
      </c>
      <c r="AF3" s="217">
        <f>AD3-AE3</f>
        <v>1</v>
      </c>
      <c r="AG3" s="217">
        <f>IF(COUNT(AA3:AC4),AA3*3+AC3,)</f>
        <v>3</v>
      </c>
      <c r="AH3" s="218">
        <f>RANK(AJ3,$AJ3:$AJ11,0)</f>
        <v>3</v>
      </c>
      <c r="AI3" s="116"/>
      <c r="AJ3" s="254">
        <f>AG3*100+AF3+AD3/100</f>
        <v>301.04</v>
      </c>
      <c r="AK3" s="116"/>
      <c r="AL3" s="116"/>
    </row>
    <row r="4" spans="1:38" ht="13.5" customHeight="1">
      <c r="A4" s="211"/>
      <c r="B4" s="255"/>
      <c r="C4" s="255"/>
      <c r="D4" s="255"/>
      <c r="E4" s="256" t="str">
        <f>IF(E3="","",IF(E3&gt;G3,"○",IF(E3=G3,"△",IF(E3&lt;G3,"●"))))</f>
        <v>○</v>
      </c>
      <c r="F4" s="256"/>
      <c r="G4" s="256"/>
      <c r="H4" s="256" t="str">
        <f>IF(H3="","",IF(H3&gt;J3,"○",IF(H3=J3,"△",IF(H3&lt;J3,"●"))))</f>
        <v>●</v>
      </c>
      <c r="I4" s="256"/>
      <c r="J4" s="256"/>
      <c r="K4" s="256" t="str">
        <f>IF(K3="","",IF(K3&gt;M3,"○",IF(K3=M3,"△",IF(K3&lt;M3,"●"))))</f>
        <v>●</v>
      </c>
      <c r="L4" s="256"/>
      <c r="M4" s="256"/>
      <c r="N4" s="257">
        <f>IF(N3="","",IF(N3&gt;P3,"○",IF(N3=P3,"△",IF(N3&lt;P3,"●"))))</f>
      </c>
      <c r="O4" s="257"/>
      <c r="P4" s="257"/>
      <c r="Q4" s="266">
        <f>IF(Q3="","",IF(Q3&gt;S3,"○",IF(Q3=S3,"△",IF(Q3&lt;S3,"●"))))</f>
      </c>
      <c r="R4" s="267"/>
      <c r="S4" s="268"/>
      <c r="T4" s="266">
        <f>IF(T3="","",IF(T3&gt;V3,"○",IF(T3=V3,"△",IF(T3&lt;V3,"●"))))</f>
      </c>
      <c r="U4" s="267"/>
      <c r="V4" s="268"/>
      <c r="W4" s="266">
        <f>IF(W3="","",IF(W3&gt;Y3,"○",IF(W3=Y3,"△",IF(W3&lt;Y3,"●"))))</f>
      </c>
      <c r="X4" s="267"/>
      <c r="Y4" s="268"/>
      <c r="Z4" s="217"/>
      <c r="AA4" s="217"/>
      <c r="AB4" s="217"/>
      <c r="AC4" s="217"/>
      <c r="AD4" s="217"/>
      <c r="AE4" s="217"/>
      <c r="AF4" s="217"/>
      <c r="AG4" s="217"/>
      <c r="AH4" s="219"/>
      <c r="AI4" s="116"/>
      <c r="AJ4" s="254"/>
      <c r="AK4" s="116"/>
      <c r="AL4" s="116"/>
    </row>
    <row r="5" spans="1:38" ht="13.5" customHeight="1">
      <c r="A5" s="213" t="str">
        <f>'2次リーグ'!D16</f>
        <v>飯田ファイターズ</v>
      </c>
      <c r="B5" s="128">
        <f>IF(G3="","",G3)</f>
        <v>0</v>
      </c>
      <c r="C5" s="126" t="s">
        <v>84</v>
      </c>
      <c r="D5" s="129">
        <f>IF(E3="","",E3)</f>
        <v>4</v>
      </c>
      <c r="E5" s="255"/>
      <c r="F5" s="255"/>
      <c r="G5" s="255"/>
      <c r="H5" s="125">
        <v>0</v>
      </c>
      <c r="I5" s="126" t="s">
        <v>84</v>
      </c>
      <c r="J5" s="127">
        <v>1</v>
      </c>
      <c r="K5" s="125">
        <v>0</v>
      </c>
      <c r="L5" s="126" t="s">
        <v>84</v>
      </c>
      <c r="M5" s="127">
        <v>0</v>
      </c>
      <c r="N5" s="117"/>
      <c r="O5" s="118" t="s">
        <v>84</v>
      </c>
      <c r="P5" s="117"/>
      <c r="Q5" s="117"/>
      <c r="R5" s="118" t="s">
        <v>84</v>
      </c>
      <c r="S5" s="117"/>
      <c r="T5" s="117"/>
      <c r="U5" s="118" t="s">
        <v>84</v>
      </c>
      <c r="V5" s="117"/>
      <c r="W5" s="117"/>
      <c r="X5" s="118" t="s">
        <v>84</v>
      </c>
      <c r="Y5" s="117"/>
      <c r="Z5" s="217">
        <f>COUNTIF(B6:Y6,"○")+COUNTIF(B6:Y6,"△")+COUNTIF(B6:Y6,"●")</f>
        <v>3</v>
      </c>
      <c r="AA5" s="217">
        <f>COUNTIF(B6:Y6,"○")</f>
        <v>0</v>
      </c>
      <c r="AB5" s="217">
        <f>COUNTIF(B6:Y6,"●")</f>
        <v>2</v>
      </c>
      <c r="AC5" s="217">
        <f>COUNTIF(B6:Y6,"△")</f>
        <v>1</v>
      </c>
      <c r="AD5" s="217">
        <f>SUM(B5,H5,K5,N5,Q5,T5,W5)</f>
        <v>0</v>
      </c>
      <c r="AE5" s="217">
        <f>SUM(D5,J5,M5,P5,S5,V5,Y5)</f>
        <v>5</v>
      </c>
      <c r="AF5" s="217">
        <f>AD5-AE5</f>
        <v>-5</v>
      </c>
      <c r="AG5" s="217">
        <f>IF(COUNT(AA5:AC6),AA5*3+AC5,)</f>
        <v>1</v>
      </c>
      <c r="AH5" s="218">
        <f>RANK(AJ5,$AJ3:$AJ11,0)</f>
        <v>4</v>
      </c>
      <c r="AI5" s="116"/>
      <c r="AJ5" s="254">
        <f>AG5*100+AF5+AD5/100</f>
        <v>95</v>
      </c>
      <c r="AK5" s="116"/>
      <c r="AL5" s="116"/>
    </row>
    <row r="6" spans="1:38" ht="13.5" customHeight="1">
      <c r="A6" s="213"/>
      <c r="B6" s="256" t="str">
        <f>IF(B5="","",IF(B5&gt;D5,"○",IF(B5=D5,"△",IF(B5&lt;D5,"●"))))</f>
        <v>●</v>
      </c>
      <c r="C6" s="256"/>
      <c r="D6" s="256"/>
      <c r="E6" s="255"/>
      <c r="F6" s="255"/>
      <c r="G6" s="255"/>
      <c r="H6" s="256" t="str">
        <f>IF(H5="","",IF(H5&gt;J5,"○",IF(H5=J5,"△",IF(H5&lt;J5,"●"))))</f>
        <v>●</v>
      </c>
      <c r="I6" s="256"/>
      <c r="J6" s="256"/>
      <c r="K6" s="256" t="str">
        <f>IF(K5="","",IF(K5&gt;M5,"○",IF(K5=M5,"△",IF(K5&lt;M5,"●"))))</f>
        <v>△</v>
      </c>
      <c r="L6" s="256"/>
      <c r="M6" s="256"/>
      <c r="N6" s="257">
        <f>IF(N5="","",IF(N5&gt;P5,"○",IF(N5=P5,"△",IF(N5&lt;P5,"●"))))</f>
      </c>
      <c r="O6" s="257"/>
      <c r="P6" s="257"/>
      <c r="Q6" s="266">
        <f>IF(Q5="","",IF(Q5&gt;S5,"○",IF(Q5=S5,"△",IF(Q5&lt;S5,"●"))))</f>
      </c>
      <c r="R6" s="267"/>
      <c r="S6" s="268"/>
      <c r="T6" s="266">
        <f>IF(T5="","",IF(T5&gt;V5,"○",IF(T5=V5,"△",IF(T5&lt;V5,"●"))))</f>
      </c>
      <c r="U6" s="267"/>
      <c r="V6" s="268"/>
      <c r="W6" s="266">
        <f>IF(W5="","",IF(W5&gt;Y5,"○",IF(W5=Y5,"△",IF(W5&lt;Y5,"●"))))</f>
      </c>
      <c r="X6" s="267"/>
      <c r="Y6" s="268"/>
      <c r="Z6" s="217"/>
      <c r="AA6" s="217"/>
      <c r="AB6" s="217"/>
      <c r="AC6" s="217"/>
      <c r="AD6" s="217"/>
      <c r="AE6" s="217"/>
      <c r="AF6" s="217"/>
      <c r="AG6" s="217"/>
      <c r="AH6" s="219"/>
      <c r="AI6" s="116"/>
      <c r="AJ6" s="254"/>
      <c r="AK6" s="116"/>
      <c r="AL6" s="116"/>
    </row>
    <row r="7" spans="1:38" ht="13.5" customHeight="1">
      <c r="A7" s="277" t="str">
        <f>'2次リーグ'!D17</f>
        <v>江尻SSS</v>
      </c>
      <c r="B7" s="128">
        <f>IF(J3="","",J3)</f>
        <v>1</v>
      </c>
      <c r="C7" s="126" t="s">
        <v>84</v>
      </c>
      <c r="D7" s="129">
        <f>IF(H3="","",H3)</f>
        <v>0</v>
      </c>
      <c r="E7" s="128">
        <f>IF(J5="","",J5)</f>
        <v>1</v>
      </c>
      <c r="F7" s="126" t="s">
        <v>84</v>
      </c>
      <c r="G7" s="129">
        <f>IF(H5="","",H5)</f>
        <v>0</v>
      </c>
      <c r="H7" s="255"/>
      <c r="I7" s="255"/>
      <c r="J7" s="255"/>
      <c r="K7" s="125">
        <v>2</v>
      </c>
      <c r="L7" s="126" t="s">
        <v>84</v>
      </c>
      <c r="M7" s="127">
        <v>2</v>
      </c>
      <c r="N7" s="117"/>
      <c r="O7" s="118" t="s">
        <v>84</v>
      </c>
      <c r="P7" s="117"/>
      <c r="Q7" s="117"/>
      <c r="R7" s="118" t="s">
        <v>84</v>
      </c>
      <c r="S7" s="117"/>
      <c r="T7" s="117"/>
      <c r="U7" s="118" t="s">
        <v>84</v>
      </c>
      <c r="V7" s="117"/>
      <c r="W7" s="117"/>
      <c r="X7" s="118" t="s">
        <v>84</v>
      </c>
      <c r="Y7" s="117"/>
      <c r="Z7" s="217">
        <f>COUNTIF(B8:Y8,"○")+COUNTIF(B8:Y8,"△")+COUNTIF(B8:Y8,"●")</f>
        <v>3</v>
      </c>
      <c r="AA7" s="217">
        <f>COUNTIF(B8:Y8,"○")</f>
        <v>2</v>
      </c>
      <c r="AB7" s="217">
        <f>COUNTIF(B8:Y8,"●")</f>
        <v>0</v>
      </c>
      <c r="AC7" s="217">
        <f>COUNTIF(B8:Y8,"△")</f>
        <v>1</v>
      </c>
      <c r="AD7" s="217">
        <f>SUM(B7,E7,K7,N7,Q7,T7,W7)</f>
        <v>4</v>
      </c>
      <c r="AE7" s="217">
        <f>SUM(D7,G7,M7,P7,S7,V7,Y7)</f>
        <v>2</v>
      </c>
      <c r="AF7" s="217">
        <f>AD7-AE7</f>
        <v>2</v>
      </c>
      <c r="AG7" s="217">
        <f>IF(COUNT(AA7:AC8),AA7*3+AC7,)</f>
        <v>7</v>
      </c>
      <c r="AH7" s="279">
        <f>RANK(AJ7,$AJ3:$AJ11,0)</f>
        <v>1</v>
      </c>
      <c r="AI7" s="116"/>
      <c r="AJ7" s="254">
        <f>AG7*100+AF7+AD7/100</f>
        <v>702.04</v>
      </c>
      <c r="AK7" s="116"/>
      <c r="AL7" s="116"/>
    </row>
    <row r="8" spans="1:38" ht="13.5" customHeight="1">
      <c r="A8" s="277"/>
      <c r="B8" s="256" t="str">
        <f>IF(B7="","",IF(B7&gt;D7,"○",IF(B7=D7,"△",IF(B7&lt;D7,"●"))))</f>
        <v>○</v>
      </c>
      <c r="C8" s="256"/>
      <c r="D8" s="256"/>
      <c r="E8" s="256" t="str">
        <f>IF(E7="","",IF(E7&gt;G7,"○",IF(E7=G7,"△",IF(E7&lt;G7,"●"))))</f>
        <v>○</v>
      </c>
      <c r="F8" s="256"/>
      <c r="G8" s="256"/>
      <c r="H8" s="255"/>
      <c r="I8" s="255"/>
      <c r="J8" s="255"/>
      <c r="K8" s="256" t="str">
        <f>IF(K7="","",IF(K7&gt;M7,"○",IF(K7=M7,"△",IF(K7&lt;M7,"●"))))</f>
        <v>△</v>
      </c>
      <c r="L8" s="256"/>
      <c r="M8" s="256"/>
      <c r="N8" s="257">
        <f>IF(N7="","",IF(N7&gt;P7,"○",IF(N7=P7,"△",IF(N7&lt;P7,"●"))))</f>
      </c>
      <c r="O8" s="257"/>
      <c r="P8" s="257"/>
      <c r="Q8" s="266">
        <f>IF(Q7="","",IF(Q7&gt;S7,"○",IF(Q7=S7,"△",IF(Q7&lt;S7,"●"))))</f>
      </c>
      <c r="R8" s="267"/>
      <c r="S8" s="268"/>
      <c r="T8" s="266">
        <f>IF(T7="","",IF(T7&gt;V7,"○",IF(T7=V7,"△",IF(T7&lt;V7,"●"))))</f>
      </c>
      <c r="U8" s="267"/>
      <c r="V8" s="268"/>
      <c r="W8" s="266">
        <f>IF(W7="","",IF(W7&gt;Y7,"○",IF(W7=Y7,"△",IF(W7&lt;Y7,"●"))))</f>
      </c>
      <c r="X8" s="267"/>
      <c r="Y8" s="268"/>
      <c r="Z8" s="217"/>
      <c r="AA8" s="217"/>
      <c r="AB8" s="217"/>
      <c r="AC8" s="217"/>
      <c r="AD8" s="217"/>
      <c r="AE8" s="217"/>
      <c r="AF8" s="217"/>
      <c r="AG8" s="217"/>
      <c r="AH8" s="280"/>
      <c r="AI8" s="116"/>
      <c r="AJ8" s="254"/>
      <c r="AK8" s="116"/>
      <c r="AL8" s="116"/>
    </row>
    <row r="9" spans="1:38" ht="13.5" customHeight="1">
      <c r="A9" s="278" t="str">
        <f>'2次リーグ'!D18</f>
        <v>高部・高部東SSS</v>
      </c>
      <c r="B9" s="128">
        <f>IF(M3="","",M3)</f>
        <v>2</v>
      </c>
      <c r="C9" s="126" t="s">
        <v>84</v>
      </c>
      <c r="D9" s="129">
        <f>IF(K3="","",K3)</f>
        <v>0</v>
      </c>
      <c r="E9" s="128">
        <f>IF(M5="","",M5)</f>
        <v>0</v>
      </c>
      <c r="F9" s="126" t="s">
        <v>84</v>
      </c>
      <c r="G9" s="129">
        <f>IF(K5="","",K5)</f>
        <v>0</v>
      </c>
      <c r="H9" s="128">
        <f>IF(M7="","",M7)</f>
        <v>2</v>
      </c>
      <c r="I9" s="126" t="s">
        <v>84</v>
      </c>
      <c r="J9" s="129">
        <f>IF(K7="","",K7)</f>
        <v>2</v>
      </c>
      <c r="K9" s="255"/>
      <c r="L9" s="255"/>
      <c r="M9" s="255"/>
      <c r="N9" s="117"/>
      <c r="O9" s="118" t="s">
        <v>84</v>
      </c>
      <c r="P9" s="117"/>
      <c r="Q9" s="117"/>
      <c r="R9" s="118" t="s">
        <v>84</v>
      </c>
      <c r="S9" s="117"/>
      <c r="T9" s="117"/>
      <c r="U9" s="118" t="s">
        <v>84</v>
      </c>
      <c r="V9" s="117"/>
      <c r="W9" s="117"/>
      <c r="X9" s="118" t="s">
        <v>84</v>
      </c>
      <c r="Y9" s="117"/>
      <c r="Z9" s="217">
        <f>COUNTIF(B10:Y10,"○")+COUNTIF(B10:Y10,"△")+COUNTIF(B10:Y10,"●")</f>
        <v>3</v>
      </c>
      <c r="AA9" s="217">
        <f>COUNTIF(B10:Y10,"○")</f>
        <v>1</v>
      </c>
      <c r="AB9" s="217">
        <f>COUNTIF(B10:Y10,"●")</f>
        <v>0</v>
      </c>
      <c r="AC9" s="217">
        <f>COUNTIF(B10:Y10,"△")</f>
        <v>2</v>
      </c>
      <c r="AD9" s="217">
        <f>SUM(B9,E9,H9,N9,Q9,T9,W9)</f>
        <v>4</v>
      </c>
      <c r="AE9" s="217">
        <f>SUM(D9,G9,J9,P9,S9,V9,Y9)</f>
        <v>2</v>
      </c>
      <c r="AF9" s="217">
        <f>AD9-AE9</f>
        <v>2</v>
      </c>
      <c r="AG9" s="217">
        <f>IF(COUNT(AA9:AC10),AA9*3+AC9,)</f>
        <v>5</v>
      </c>
      <c r="AH9" s="279">
        <f>RANK(AJ9,$AJ3:$AJ11,0)</f>
        <v>2</v>
      </c>
      <c r="AI9" s="116"/>
      <c r="AJ9" s="254">
        <f>AG9*100+AF9+AD9/100</f>
        <v>502.04</v>
      </c>
      <c r="AK9" s="116"/>
      <c r="AL9" s="116"/>
    </row>
    <row r="10" spans="1:38" ht="13.5" customHeight="1">
      <c r="A10" s="278"/>
      <c r="B10" s="256" t="str">
        <f>IF(B9="","",IF(B9&gt;D9,"○",IF(B9=D9,"△",IF(B9&lt;D9,"●"))))</f>
        <v>○</v>
      </c>
      <c r="C10" s="256"/>
      <c r="D10" s="256"/>
      <c r="E10" s="256" t="str">
        <f>IF(E9="","",IF(E9&gt;G9,"○",IF(E9=G9,"△",IF(E9&lt;G9,"●"))))</f>
        <v>△</v>
      </c>
      <c r="F10" s="256"/>
      <c r="G10" s="256"/>
      <c r="H10" s="256" t="str">
        <f>IF(H9="","",IF(H9&gt;J9,"○",IF(H9=J9,"△",IF(H9&lt;J9,"●"))))</f>
        <v>△</v>
      </c>
      <c r="I10" s="256"/>
      <c r="J10" s="256"/>
      <c r="K10" s="255"/>
      <c r="L10" s="255"/>
      <c r="M10" s="255"/>
      <c r="N10" s="257">
        <f>IF(N9="","",IF(N9&gt;P9,"○",IF(N9=P9,"△",IF(N9&lt;P9,"●"))))</f>
      </c>
      <c r="O10" s="257"/>
      <c r="P10" s="257"/>
      <c r="Q10" s="266">
        <f>IF(Q9="","",IF(Q9&gt;S9,"○",IF(Q9=S9,"△",IF(Q9&lt;S9,"●"))))</f>
      </c>
      <c r="R10" s="267"/>
      <c r="S10" s="268"/>
      <c r="T10" s="266">
        <f>IF(T9="","",IF(T9&gt;V9,"○",IF(T9=V9,"△",IF(T9&lt;V9,"●"))))</f>
      </c>
      <c r="U10" s="267"/>
      <c r="V10" s="268"/>
      <c r="W10" s="266">
        <f>IF(W9="","",IF(W9&gt;Y9,"○",IF(W9=Y9,"△",IF(W9&lt;Y9,"●"))))</f>
      </c>
      <c r="X10" s="267"/>
      <c r="Y10" s="268"/>
      <c r="Z10" s="217"/>
      <c r="AA10" s="217"/>
      <c r="AB10" s="217"/>
      <c r="AC10" s="217"/>
      <c r="AD10" s="217"/>
      <c r="AE10" s="217"/>
      <c r="AF10" s="217"/>
      <c r="AG10" s="217"/>
      <c r="AH10" s="280"/>
      <c r="AI10" s="116"/>
      <c r="AJ10" s="254"/>
      <c r="AK10" s="116"/>
      <c r="AL10" s="116"/>
    </row>
    <row r="11" spans="1:24" ht="15" customHeight="1">
      <c r="A11" s="55"/>
      <c r="B11" s="119"/>
      <c r="C11" s="120"/>
      <c r="D11" s="119"/>
      <c r="E11" s="119"/>
      <c r="F11" s="120"/>
      <c r="G11" s="119"/>
      <c r="H11" s="119"/>
      <c r="I11" s="119"/>
      <c r="J11" s="119"/>
      <c r="K11" s="119"/>
      <c r="L11" s="119"/>
      <c r="M11" s="119"/>
      <c r="N11" s="119"/>
      <c r="O11" s="120"/>
      <c r="P11" s="119"/>
      <c r="Q11" s="264"/>
      <c r="R11" s="264"/>
      <c r="S11" s="264"/>
      <c r="T11" s="264"/>
      <c r="U11" s="272"/>
      <c r="V11" s="264"/>
      <c r="W11" s="264"/>
      <c r="X11" s="272"/>
    </row>
    <row r="12" spans="1:38" ht="15" customHeight="1">
      <c r="A12" s="110" t="s">
        <v>85</v>
      </c>
      <c r="B12" s="258" t="str">
        <f>A13</f>
        <v>有度FC</v>
      </c>
      <c r="C12" s="258"/>
      <c r="D12" s="258"/>
      <c r="E12" s="259" t="str">
        <f>A15</f>
        <v>SALFUS oRs</v>
      </c>
      <c r="F12" s="259"/>
      <c r="G12" s="259"/>
      <c r="H12" s="259" t="str">
        <f>A17</f>
        <v>清水クラブ</v>
      </c>
      <c r="I12" s="259"/>
      <c r="J12" s="259"/>
      <c r="K12" s="258" t="str">
        <f>A19</f>
        <v>由比SSS</v>
      </c>
      <c r="L12" s="258"/>
      <c r="M12" s="258"/>
      <c r="N12" s="259"/>
      <c r="O12" s="259"/>
      <c r="P12" s="259"/>
      <c r="Q12" s="265"/>
      <c r="R12" s="265"/>
      <c r="S12" s="265"/>
      <c r="T12" s="265"/>
      <c r="U12" s="273"/>
      <c r="V12" s="265"/>
      <c r="W12" s="265"/>
      <c r="X12" s="273"/>
      <c r="Z12" s="111" t="s">
        <v>19</v>
      </c>
      <c r="AA12" s="112" t="s">
        <v>47</v>
      </c>
      <c r="AB12" s="112" t="s">
        <v>48</v>
      </c>
      <c r="AC12" s="112" t="s">
        <v>49</v>
      </c>
      <c r="AD12" s="113" t="s">
        <v>20</v>
      </c>
      <c r="AE12" s="113" t="s">
        <v>50</v>
      </c>
      <c r="AF12" s="114" t="s">
        <v>51</v>
      </c>
      <c r="AG12" s="112" t="s">
        <v>52</v>
      </c>
      <c r="AH12" s="115" t="s">
        <v>53</v>
      </c>
      <c r="AI12" s="116"/>
      <c r="AJ12" s="116"/>
      <c r="AK12" s="116"/>
      <c r="AL12" s="116"/>
    </row>
    <row r="13" spans="1:38" ht="13.5" customHeight="1">
      <c r="A13" s="278" t="str">
        <f>'2次リーグ'!G15</f>
        <v>有度FC</v>
      </c>
      <c r="B13" s="255"/>
      <c r="C13" s="255"/>
      <c r="D13" s="255"/>
      <c r="E13" s="125">
        <v>0</v>
      </c>
      <c r="F13" s="126" t="s">
        <v>54</v>
      </c>
      <c r="G13" s="127">
        <v>4</v>
      </c>
      <c r="H13" s="125">
        <v>3</v>
      </c>
      <c r="I13" s="126" t="s">
        <v>54</v>
      </c>
      <c r="J13" s="127">
        <v>0</v>
      </c>
      <c r="K13" s="125">
        <v>3</v>
      </c>
      <c r="L13" s="126" t="s">
        <v>54</v>
      </c>
      <c r="M13" s="127">
        <v>0</v>
      </c>
      <c r="N13" s="117"/>
      <c r="O13" s="118" t="s">
        <v>84</v>
      </c>
      <c r="P13" s="117"/>
      <c r="Q13" s="265"/>
      <c r="R13" s="265"/>
      <c r="S13" s="265"/>
      <c r="T13" s="265"/>
      <c r="U13" s="273"/>
      <c r="V13" s="265"/>
      <c r="W13" s="265"/>
      <c r="X13" s="273"/>
      <c r="Y13" s="117"/>
      <c r="Z13" s="217">
        <f>COUNTIF(E14:Y14,"○")+COUNTIF(E14:Y14,"△")+COUNTIF(E14:Y14,"●")</f>
        <v>3</v>
      </c>
      <c r="AA13" s="217">
        <f>COUNTIF(E14:Y14,"○")</f>
        <v>2</v>
      </c>
      <c r="AB13" s="217">
        <f>COUNTIF(E14:Y14,"●")</f>
        <v>1</v>
      </c>
      <c r="AC13" s="217">
        <f>COUNTIF(E14:Y14,"△")</f>
        <v>0</v>
      </c>
      <c r="AD13" s="217">
        <f>SUM(E13,H13,K13,N13,Q13,T13,W13)</f>
        <v>6</v>
      </c>
      <c r="AE13" s="217">
        <f>SUM(G13,J13,M13,P13,S13,V13,Y13)</f>
        <v>4</v>
      </c>
      <c r="AF13" s="217">
        <f>AD13-AE13</f>
        <v>2</v>
      </c>
      <c r="AG13" s="217">
        <f>IF(COUNT(AA13:AC14),AA13*3+AC13,)</f>
        <v>6</v>
      </c>
      <c r="AH13" s="279">
        <f>RANK(AJ13,$AJ13:$AJ21,0)</f>
        <v>2</v>
      </c>
      <c r="AI13" s="116"/>
      <c r="AJ13" s="254">
        <f>AG13*100+AF13+AD13/100</f>
        <v>602.06</v>
      </c>
      <c r="AK13" s="116"/>
      <c r="AL13" s="116"/>
    </row>
    <row r="14" spans="1:38" ht="13.5" customHeight="1">
      <c r="A14" s="278"/>
      <c r="B14" s="255"/>
      <c r="C14" s="255"/>
      <c r="D14" s="255"/>
      <c r="E14" s="256" t="str">
        <f>IF(E13="","",IF(E13&gt;G13,"○",IF(E13=G13,"△",IF(E13&lt;G13,"●"))))</f>
        <v>●</v>
      </c>
      <c r="F14" s="256"/>
      <c r="G14" s="256"/>
      <c r="H14" s="256" t="str">
        <f>IF(H13="","",IF(H13&gt;J13,"○",IF(H13=J13,"△",IF(H13&lt;J13,"●"))))</f>
        <v>○</v>
      </c>
      <c r="I14" s="256"/>
      <c r="J14" s="256"/>
      <c r="K14" s="256" t="str">
        <f>IF(K13="","",IF(K13&gt;M13,"○",IF(K13=M13,"△",IF(K13&lt;M13,"●"))))</f>
        <v>○</v>
      </c>
      <c r="L14" s="256"/>
      <c r="M14" s="256"/>
      <c r="N14" s="257">
        <f>IF(N13="","",IF(N13&gt;P13,"○",IF(N13=P13,"△",IF(N13&lt;P13,"●"))))</f>
      </c>
      <c r="O14" s="257"/>
      <c r="P14" s="257"/>
      <c r="Q14" s="265"/>
      <c r="R14" s="265"/>
      <c r="S14" s="265"/>
      <c r="T14" s="265"/>
      <c r="U14" s="273"/>
      <c r="V14" s="265"/>
      <c r="W14" s="265"/>
      <c r="X14" s="273"/>
      <c r="Z14" s="217"/>
      <c r="AA14" s="217"/>
      <c r="AB14" s="217"/>
      <c r="AC14" s="217"/>
      <c r="AD14" s="217"/>
      <c r="AE14" s="217"/>
      <c r="AF14" s="217"/>
      <c r="AG14" s="217"/>
      <c r="AH14" s="280"/>
      <c r="AI14" s="116"/>
      <c r="AJ14" s="254"/>
      <c r="AK14" s="116"/>
      <c r="AL14" s="116"/>
    </row>
    <row r="15" spans="1:38" ht="13.5" customHeight="1">
      <c r="A15" s="277" t="str">
        <f>'2次リーグ'!G16</f>
        <v>SALFUS oRs</v>
      </c>
      <c r="B15" s="128">
        <f>IF(G13="","",G13)</f>
        <v>4</v>
      </c>
      <c r="C15" s="126" t="s">
        <v>54</v>
      </c>
      <c r="D15" s="129">
        <f>IF(E13="","",E13)</f>
        <v>0</v>
      </c>
      <c r="E15" s="255"/>
      <c r="F15" s="255"/>
      <c r="G15" s="255"/>
      <c r="H15" s="125">
        <v>5</v>
      </c>
      <c r="I15" s="126" t="s">
        <v>54</v>
      </c>
      <c r="J15" s="127">
        <v>0</v>
      </c>
      <c r="K15" s="125">
        <v>6</v>
      </c>
      <c r="L15" s="126" t="s">
        <v>54</v>
      </c>
      <c r="M15" s="127">
        <v>0</v>
      </c>
      <c r="N15" s="117"/>
      <c r="O15" s="118" t="s">
        <v>84</v>
      </c>
      <c r="P15" s="117"/>
      <c r="Q15" s="265"/>
      <c r="R15" s="265"/>
      <c r="S15" s="265"/>
      <c r="T15" s="265"/>
      <c r="U15" s="273"/>
      <c r="V15" s="265"/>
      <c r="W15" s="265"/>
      <c r="X15" s="273"/>
      <c r="Y15" s="117"/>
      <c r="Z15" s="217">
        <f>COUNTIF(B16:Y16,"○")+COUNTIF(B16:Y16,"△")+COUNTIF(B16:Y16,"●")</f>
        <v>3</v>
      </c>
      <c r="AA15" s="217">
        <f>COUNTIF(B16:Y16,"○")</f>
        <v>3</v>
      </c>
      <c r="AB15" s="217">
        <f>COUNTIF(B16:Y16,"●")</f>
        <v>0</v>
      </c>
      <c r="AC15" s="217">
        <f>COUNTIF(B16:Y16,"△")</f>
        <v>0</v>
      </c>
      <c r="AD15" s="217">
        <f>SUM(B15,H15,K15,N15,Q15,T15,W15)</f>
        <v>15</v>
      </c>
      <c r="AE15" s="217">
        <f>SUM(D15,J15,M15,P15,S15,V15,Y15)</f>
        <v>0</v>
      </c>
      <c r="AF15" s="217">
        <f>AD15-AE15</f>
        <v>15</v>
      </c>
      <c r="AG15" s="217">
        <f>IF(COUNT(AA15:AC16),AA15*3+AC15,)</f>
        <v>9</v>
      </c>
      <c r="AH15" s="279">
        <f>RANK(AJ15,$AJ13:$AJ21,0)</f>
        <v>1</v>
      </c>
      <c r="AI15" s="116"/>
      <c r="AJ15" s="254">
        <f>AG15*100+AF15+AD15/100</f>
        <v>915.15</v>
      </c>
      <c r="AK15" s="116"/>
      <c r="AL15" s="116"/>
    </row>
    <row r="16" spans="1:38" ht="13.5" customHeight="1">
      <c r="A16" s="277"/>
      <c r="B16" s="256" t="str">
        <f>IF(B15="","",IF(B15&gt;D15,"○",IF(B15=D15,"△",IF(B15&lt;D15,"●"))))</f>
        <v>○</v>
      </c>
      <c r="C16" s="256"/>
      <c r="D16" s="256"/>
      <c r="E16" s="255"/>
      <c r="F16" s="255"/>
      <c r="G16" s="255"/>
      <c r="H16" s="256" t="str">
        <f>IF(H15="","",IF(H15&gt;J15,"○",IF(H15=J15,"△",IF(H15&lt;J15,"●"))))</f>
        <v>○</v>
      </c>
      <c r="I16" s="256"/>
      <c r="J16" s="256"/>
      <c r="K16" s="256" t="str">
        <f>IF(K15="","",IF(K15&gt;M15,"○",IF(K15=M15,"△",IF(K15&lt;M15,"●"))))</f>
        <v>○</v>
      </c>
      <c r="L16" s="256"/>
      <c r="M16" s="256"/>
      <c r="N16" s="257">
        <f>IF(N15="","",IF(N15&gt;P15,"○",IF(N15=P15,"△",IF(N15&lt;P15,"●"))))</f>
      </c>
      <c r="O16" s="257"/>
      <c r="P16" s="257"/>
      <c r="Q16" s="265"/>
      <c r="R16" s="265"/>
      <c r="S16" s="265"/>
      <c r="T16" s="265"/>
      <c r="U16" s="273"/>
      <c r="V16" s="265"/>
      <c r="W16" s="265"/>
      <c r="X16" s="273"/>
      <c r="Z16" s="217"/>
      <c r="AA16" s="217"/>
      <c r="AB16" s="217"/>
      <c r="AC16" s="217"/>
      <c r="AD16" s="217"/>
      <c r="AE16" s="217"/>
      <c r="AF16" s="217"/>
      <c r="AG16" s="217"/>
      <c r="AH16" s="280"/>
      <c r="AI16" s="116"/>
      <c r="AJ16" s="254"/>
      <c r="AK16" s="116"/>
      <c r="AL16" s="116"/>
    </row>
    <row r="17" spans="1:38" ht="13.5" customHeight="1">
      <c r="A17" s="213" t="str">
        <f>'2次リーグ'!G17</f>
        <v>清水クラブ</v>
      </c>
      <c r="B17" s="128">
        <f>IF(J13="","",J13)</f>
        <v>0</v>
      </c>
      <c r="C17" s="126" t="s">
        <v>54</v>
      </c>
      <c r="D17" s="129">
        <f>IF(H13="","",H13)</f>
        <v>3</v>
      </c>
      <c r="E17" s="128">
        <f>IF(J15="","",J15)</f>
        <v>0</v>
      </c>
      <c r="F17" s="126" t="s">
        <v>54</v>
      </c>
      <c r="G17" s="129">
        <f>IF(H15="","",H15)</f>
        <v>5</v>
      </c>
      <c r="H17" s="255"/>
      <c r="I17" s="255"/>
      <c r="J17" s="255"/>
      <c r="K17" s="125">
        <v>1</v>
      </c>
      <c r="L17" s="126" t="s">
        <v>54</v>
      </c>
      <c r="M17" s="127">
        <v>0</v>
      </c>
      <c r="N17" s="117"/>
      <c r="O17" s="118" t="s">
        <v>84</v>
      </c>
      <c r="P17" s="117"/>
      <c r="Q17" s="265"/>
      <c r="R17" s="265"/>
      <c r="S17" s="265"/>
      <c r="T17" s="265"/>
      <c r="U17" s="273"/>
      <c r="V17" s="265"/>
      <c r="W17" s="265"/>
      <c r="X17" s="273"/>
      <c r="Y17" s="117"/>
      <c r="Z17" s="217">
        <f>COUNTIF(B18:Y18,"○")+COUNTIF(B18:Y18,"△")+COUNTIF(B18:Y18,"●")</f>
        <v>3</v>
      </c>
      <c r="AA17" s="217">
        <f>COUNTIF(B18:Y18,"○")</f>
        <v>1</v>
      </c>
      <c r="AB17" s="217">
        <f>COUNTIF(B18:Y18,"●")</f>
        <v>2</v>
      </c>
      <c r="AC17" s="217">
        <f>COUNTIF(B18:Y18,"△")</f>
        <v>0</v>
      </c>
      <c r="AD17" s="217">
        <f>SUM(B17,E17,K17,N17,Q17,T17,W17)</f>
        <v>1</v>
      </c>
      <c r="AE17" s="217">
        <f>SUM(D17,G17,M17,P17,S17,V17,Y17)</f>
        <v>8</v>
      </c>
      <c r="AF17" s="217">
        <f>AD17-AE17</f>
        <v>-7</v>
      </c>
      <c r="AG17" s="217">
        <f>IF(COUNT(AA17:AC18),AA17*3+AC17,)</f>
        <v>3</v>
      </c>
      <c r="AH17" s="218">
        <f>RANK(AJ17,$AJ13:$AJ21,0)</f>
        <v>3</v>
      </c>
      <c r="AI17" s="116"/>
      <c r="AJ17" s="254">
        <f>AG17*100+AF17+AD17/100</f>
        <v>293.01</v>
      </c>
      <c r="AK17" s="116"/>
      <c r="AL17" s="116"/>
    </row>
    <row r="18" spans="1:38" ht="13.5" customHeight="1">
      <c r="A18" s="213"/>
      <c r="B18" s="256" t="str">
        <f>IF(B17="","",IF(B17&gt;D17,"○",IF(B17=D17,"△",IF(B17&lt;D17,"●"))))</f>
        <v>●</v>
      </c>
      <c r="C18" s="256"/>
      <c r="D18" s="256"/>
      <c r="E18" s="256" t="str">
        <f>IF(E17="","",IF(E17&gt;G17,"○",IF(E17=G17,"△",IF(E17&lt;G17,"●"))))</f>
        <v>●</v>
      </c>
      <c r="F18" s="256"/>
      <c r="G18" s="256"/>
      <c r="H18" s="255"/>
      <c r="I18" s="255"/>
      <c r="J18" s="255"/>
      <c r="K18" s="256" t="str">
        <f>IF(K17="","",IF(K17&gt;M17,"○",IF(K17=M17,"△",IF(K17&lt;M17,"●"))))</f>
        <v>○</v>
      </c>
      <c r="L18" s="256"/>
      <c r="M18" s="256"/>
      <c r="N18" s="257">
        <f>IF(N17="","",IF(N17&gt;P17,"○",IF(N17=P17,"△",IF(N17&lt;P17,"●"))))</f>
      </c>
      <c r="O18" s="257"/>
      <c r="P18" s="257"/>
      <c r="Q18" s="265"/>
      <c r="R18" s="265"/>
      <c r="S18" s="265"/>
      <c r="T18" s="265"/>
      <c r="U18" s="273"/>
      <c r="V18" s="265"/>
      <c r="W18" s="265"/>
      <c r="X18" s="273"/>
      <c r="Z18" s="217"/>
      <c r="AA18" s="217"/>
      <c r="AB18" s="217"/>
      <c r="AC18" s="217"/>
      <c r="AD18" s="217"/>
      <c r="AE18" s="217"/>
      <c r="AF18" s="217"/>
      <c r="AG18" s="217"/>
      <c r="AH18" s="219"/>
      <c r="AI18" s="116"/>
      <c r="AJ18" s="254"/>
      <c r="AK18" s="116"/>
      <c r="AL18" s="116"/>
    </row>
    <row r="19" spans="1:38" ht="13.5" customHeight="1">
      <c r="A19" s="211" t="str">
        <f>'2次リーグ'!G18</f>
        <v>由比SSS</v>
      </c>
      <c r="B19" s="128">
        <f>IF(M13="","",M13)</f>
        <v>0</v>
      </c>
      <c r="C19" s="126" t="s">
        <v>54</v>
      </c>
      <c r="D19" s="129">
        <f>IF(K13="","",K13)</f>
        <v>3</v>
      </c>
      <c r="E19" s="128">
        <f>IF(M15="","",M15)</f>
        <v>0</v>
      </c>
      <c r="F19" s="126" t="s">
        <v>54</v>
      </c>
      <c r="G19" s="129">
        <f>IF(K15="","",K15)</f>
        <v>6</v>
      </c>
      <c r="H19" s="128">
        <f>IF(M17="","",M17)</f>
        <v>0</v>
      </c>
      <c r="I19" s="126" t="s">
        <v>54</v>
      </c>
      <c r="J19" s="129">
        <f>IF(K17="","",K17)</f>
        <v>1</v>
      </c>
      <c r="K19" s="255"/>
      <c r="L19" s="255"/>
      <c r="M19" s="255"/>
      <c r="N19" s="117"/>
      <c r="O19" s="118" t="s">
        <v>84</v>
      </c>
      <c r="P19" s="117"/>
      <c r="Q19" s="265"/>
      <c r="R19" s="265"/>
      <c r="S19" s="265"/>
      <c r="T19" s="265"/>
      <c r="U19" s="273"/>
      <c r="V19" s="265"/>
      <c r="W19" s="265"/>
      <c r="X19" s="273"/>
      <c r="Y19" s="117"/>
      <c r="Z19" s="217">
        <f>COUNTIF(B20:Y20,"○")+COUNTIF(B20:Y20,"△")+COUNTIF(B20:Y20,"●")</f>
        <v>3</v>
      </c>
      <c r="AA19" s="217">
        <f>COUNTIF(B20:Y20,"○")</f>
        <v>0</v>
      </c>
      <c r="AB19" s="217">
        <f>COUNTIF(B20:Y20,"●")</f>
        <v>3</v>
      </c>
      <c r="AC19" s="217">
        <f>COUNTIF(B20:Y20,"△")</f>
        <v>0</v>
      </c>
      <c r="AD19" s="217">
        <f>SUM(B19,E19,H19,N19,Q19,T19,W19)</f>
        <v>0</v>
      </c>
      <c r="AE19" s="217">
        <f>SUM(D19,G19,J19,P19,S19,V19,Y19)</f>
        <v>10</v>
      </c>
      <c r="AF19" s="217">
        <f>AD19-AE19</f>
        <v>-10</v>
      </c>
      <c r="AG19" s="217">
        <f>IF(COUNT(AA19:AC20),AA19*3+AC19,)</f>
        <v>0</v>
      </c>
      <c r="AH19" s="218">
        <f>RANK(AJ19,$AJ13:$AJ21,0)</f>
        <v>4</v>
      </c>
      <c r="AI19" s="116"/>
      <c r="AJ19" s="254">
        <f>AG19*100+AF19+AD19/100</f>
        <v>-10</v>
      </c>
      <c r="AK19" s="116"/>
      <c r="AL19" s="116"/>
    </row>
    <row r="20" spans="1:38" ht="13.5" customHeight="1">
      <c r="A20" s="211"/>
      <c r="B20" s="256" t="str">
        <f>IF(B19="","",IF(B19&gt;D19,"○",IF(B19=D19,"△",IF(B19&lt;D19,"●"))))</f>
        <v>●</v>
      </c>
      <c r="C20" s="256"/>
      <c r="D20" s="256"/>
      <c r="E20" s="256" t="str">
        <f>IF(E19="","",IF(E19&gt;G19,"○",IF(E19=G19,"△",IF(E19&lt;G19,"●"))))</f>
        <v>●</v>
      </c>
      <c r="F20" s="256"/>
      <c r="G20" s="256"/>
      <c r="H20" s="256" t="str">
        <f>IF(H19="","",IF(H19&gt;J19,"○",IF(H19=J19,"△",IF(H19&lt;J19,"●"))))</f>
        <v>●</v>
      </c>
      <c r="I20" s="256"/>
      <c r="J20" s="256"/>
      <c r="K20" s="255"/>
      <c r="L20" s="255"/>
      <c r="M20" s="255"/>
      <c r="N20" s="257">
        <f>IF(N19="","",IF(N19&gt;P19,"○",IF(N19=P19,"△",IF(N19&lt;P19,"●"))))</f>
      </c>
      <c r="O20" s="257"/>
      <c r="P20" s="257"/>
      <c r="Q20" s="265"/>
      <c r="R20" s="265"/>
      <c r="S20" s="265"/>
      <c r="T20" s="265"/>
      <c r="U20" s="273"/>
      <c r="V20" s="265"/>
      <c r="W20" s="265"/>
      <c r="X20" s="273"/>
      <c r="Z20" s="217"/>
      <c r="AA20" s="217"/>
      <c r="AB20" s="217"/>
      <c r="AC20" s="217"/>
      <c r="AD20" s="217"/>
      <c r="AE20" s="217"/>
      <c r="AF20" s="217"/>
      <c r="AG20" s="217"/>
      <c r="AH20" s="219"/>
      <c r="AI20" s="116"/>
      <c r="AJ20" s="254"/>
      <c r="AK20" s="116"/>
      <c r="AL20" s="116"/>
    </row>
    <row r="21" spans="1:24" ht="15" customHeight="1">
      <c r="A21" s="56"/>
      <c r="B21" s="263"/>
      <c r="C21" s="263"/>
      <c r="D21" s="263"/>
      <c r="E21" s="263"/>
      <c r="F21" s="263"/>
      <c r="G21" s="263"/>
      <c r="H21" s="119"/>
      <c r="I21" s="119"/>
      <c r="J21" s="119"/>
      <c r="K21" s="119"/>
      <c r="L21" s="119"/>
      <c r="M21" s="119"/>
      <c r="N21" s="263"/>
      <c r="O21" s="263"/>
      <c r="P21" s="263"/>
      <c r="Q21" s="265"/>
      <c r="R21" s="265"/>
      <c r="S21" s="265"/>
      <c r="T21" s="265"/>
      <c r="U21" s="273"/>
      <c r="V21" s="265"/>
      <c r="W21" s="265"/>
      <c r="X21" s="273"/>
    </row>
    <row r="22" spans="1:38" ht="15" customHeight="1">
      <c r="A22" s="110" t="s">
        <v>86</v>
      </c>
      <c r="B22" s="258" t="str">
        <f>A23</f>
        <v>高部JFC</v>
      </c>
      <c r="C22" s="258"/>
      <c r="D22" s="258"/>
      <c r="E22" s="259" t="str">
        <f>A25</f>
        <v>袖師SSS</v>
      </c>
      <c r="F22" s="259"/>
      <c r="G22" s="259"/>
      <c r="H22" s="259" t="str">
        <f>A27</f>
        <v>入江SSS</v>
      </c>
      <c r="I22" s="259"/>
      <c r="J22" s="259"/>
      <c r="K22" s="260" t="str">
        <f>A29</f>
        <v>VALOR FC</v>
      </c>
      <c r="L22" s="261"/>
      <c r="M22" s="262"/>
      <c r="N22" s="259"/>
      <c r="O22" s="259"/>
      <c r="P22" s="259"/>
      <c r="Z22" s="111" t="s">
        <v>19</v>
      </c>
      <c r="AA22" s="112" t="s">
        <v>47</v>
      </c>
      <c r="AB22" s="112" t="s">
        <v>48</v>
      </c>
      <c r="AC22" s="112" t="s">
        <v>49</v>
      </c>
      <c r="AD22" s="113" t="s">
        <v>20</v>
      </c>
      <c r="AE22" s="113" t="s">
        <v>50</v>
      </c>
      <c r="AF22" s="114" t="s">
        <v>51</v>
      </c>
      <c r="AG22" s="112" t="s">
        <v>52</v>
      </c>
      <c r="AH22" s="115" t="s">
        <v>53</v>
      </c>
      <c r="AI22" s="116"/>
      <c r="AJ22" s="116"/>
      <c r="AK22" s="116"/>
      <c r="AL22" s="116"/>
    </row>
    <row r="23" spans="1:38" ht="15" customHeight="1">
      <c r="A23" s="278" t="str">
        <f>'2次リーグ'!J15</f>
        <v>高部JFC</v>
      </c>
      <c r="B23" s="255"/>
      <c r="C23" s="255"/>
      <c r="D23" s="255"/>
      <c r="E23" s="125">
        <v>1</v>
      </c>
      <c r="F23" s="126" t="s">
        <v>54</v>
      </c>
      <c r="G23" s="127">
        <v>0</v>
      </c>
      <c r="H23" s="125">
        <v>3</v>
      </c>
      <c r="I23" s="126" t="s">
        <v>54</v>
      </c>
      <c r="J23" s="127">
        <v>0</v>
      </c>
      <c r="K23" s="125">
        <v>1</v>
      </c>
      <c r="L23" s="126" t="s">
        <v>54</v>
      </c>
      <c r="M23" s="127">
        <v>0</v>
      </c>
      <c r="N23" s="117"/>
      <c r="O23" s="118" t="s">
        <v>84</v>
      </c>
      <c r="P23" s="117"/>
      <c r="Y23" s="117"/>
      <c r="Z23" s="217">
        <f>COUNTIF(E24:Y24,"○")+COUNTIF(E24:Y24,"△")+COUNTIF(E24:Y24,"●")</f>
        <v>3</v>
      </c>
      <c r="AA23" s="217">
        <f>COUNTIF(E24:Y24,"○")</f>
        <v>3</v>
      </c>
      <c r="AB23" s="217">
        <f>COUNTIF(E24:Y24,"●")</f>
        <v>0</v>
      </c>
      <c r="AC23" s="217">
        <f>COUNTIF(E24:Y24,"△")</f>
        <v>0</v>
      </c>
      <c r="AD23" s="217">
        <f>SUM(E23,H23,K23,N23,Q23,T23,W23)</f>
        <v>5</v>
      </c>
      <c r="AE23" s="217">
        <f>SUM(G23,J23,M23,P23,S23,V23,Y23)</f>
        <v>0</v>
      </c>
      <c r="AF23" s="217">
        <f>AD23-AE23</f>
        <v>5</v>
      </c>
      <c r="AG23" s="217">
        <f>IF(COUNT(AA23:AC24),AA23*3+AC23,)</f>
        <v>9</v>
      </c>
      <c r="AH23" s="279">
        <f>RANK(AJ23,$AJ23:$AJ30,0)</f>
        <v>1</v>
      </c>
      <c r="AI23" s="116"/>
      <c r="AJ23" s="254">
        <f>AG23*100+AF23+AD23/100</f>
        <v>905.05</v>
      </c>
      <c r="AK23" s="116"/>
      <c r="AL23" s="116"/>
    </row>
    <row r="24" spans="1:38" ht="15" customHeight="1">
      <c r="A24" s="278"/>
      <c r="B24" s="255"/>
      <c r="C24" s="255"/>
      <c r="D24" s="255"/>
      <c r="E24" s="256" t="str">
        <f>IF(E23="","",IF(E23&gt;G23,"○",IF(E23=G23,"△",IF(E23&lt;G23,"●"))))</f>
        <v>○</v>
      </c>
      <c r="F24" s="256"/>
      <c r="G24" s="256"/>
      <c r="H24" s="256" t="str">
        <f>IF(H23="","",IF(H23&gt;J23,"○",IF(H23=J23,"△",IF(H23&lt;J23,"●"))))</f>
        <v>○</v>
      </c>
      <c r="I24" s="256"/>
      <c r="J24" s="256"/>
      <c r="K24" s="256" t="str">
        <f>IF(K23="","",IF(K23&gt;M23,"○",IF(K23=M23,"△",IF(K23&lt;M23,"●"))))</f>
        <v>○</v>
      </c>
      <c r="L24" s="256"/>
      <c r="M24" s="256"/>
      <c r="N24" s="257">
        <f>IF(N23="","",IF(N23&gt;P23,"○",IF(N23=P23,"△",IF(N23&lt;P23,"●"))))</f>
      </c>
      <c r="O24" s="257"/>
      <c r="P24" s="257"/>
      <c r="Z24" s="217"/>
      <c r="AA24" s="217"/>
      <c r="AB24" s="217"/>
      <c r="AC24" s="217"/>
      <c r="AD24" s="217"/>
      <c r="AE24" s="217"/>
      <c r="AF24" s="217"/>
      <c r="AG24" s="217"/>
      <c r="AH24" s="280"/>
      <c r="AI24" s="116"/>
      <c r="AJ24" s="254"/>
      <c r="AK24" s="116"/>
      <c r="AL24" s="116"/>
    </row>
    <row r="25" spans="1:38" ht="15" customHeight="1">
      <c r="A25" s="213" t="str">
        <f>'2次リーグ'!J16</f>
        <v>袖師SSS</v>
      </c>
      <c r="B25" s="128">
        <f>IF(G23="","",G23)</f>
        <v>0</v>
      </c>
      <c r="C25" s="126" t="s">
        <v>54</v>
      </c>
      <c r="D25" s="129">
        <f>IF(E23="","",E23)</f>
        <v>1</v>
      </c>
      <c r="E25" s="255"/>
      <c r="F25" s="255"/>
      <c r="G25" s="255"/>
      <c r="H25" s="125">
        <v>2</v>
      </c>
      <c r="I25" s="126" t="s">
        <v>54</v>
      </c>
      <c r="J25" s="127">
        <v>0</v>
      </c>
      <c r="K25" s="125">
        <v>1</v>
      </c>
      <c r="L25" s="126" t="s">
        <v>54</v>
      </c>
      <c r="M25" s="127">
        <v>1</v>
      </c>
      <c r="N25" s="117"/>
      <c r="O25" s="118" t="s">
        <v>84</v>
      </c>
      <c r="P25" s="117"/>
      <c r="Y25" s="117"/>
      <c r="Z25" s="217">
        <f>COUNTIF(B26:Y26,"○")+COUNTIF(B26:Y26,"△")+COUNTIF(B26:Y26,"●")</f>
        <v>3</v>
      </c>
      <c r="AA25" s="217">
        <f>COUNTIF(B26:Y26,"○")</f>
        <v>1</v>
      </c>
      <c r="AB25" s="217">
        <f>COUNTIF(B26:Y26,"●")</f>
        <v>1</v>
      </c>
      <c r="AC25" s="217">
        <f>COUNTIF(B26:Y26,"△")</f>
        <v>1</v>
      </c>
      <c r="AD25" s="217">
        <f>SUM(B25,H25,K25,N25,Q25,T25,W25)</f>
        <v>3</v>
      </c>
      <c r="AE25" s="217">
        <f>SUM(D25,J25,M25,P25,S25,V25,Y25)</f>
        <v>2</v>
      </c>
      <c r="AF25" s="217">
        <f>AD25-AE25</f>
        <v>1</v>
      </c>
      <c r="AG25" s="217">
        <f>IF(COUNT(AA25:AC26),AA25*3+AC25,)</f>
        <v>4</v>
      </c>
      <c r="AH25" s="218">
        <f>RANK(AJ25,$AJ23:$AJ30,0)</f>
        <v>3</v>
      </c>
      <c r="AI25" s="116"/>
      <c r="AJ25" s="254">
        <f>AG25*100+AF25+AD25/100</f>
        <v>401.03</v>
      </c>
      <c r="AK25" s="116"/>
      <c r="AL25" s="116"/>
    </row>
    <row r="26" spans="1:38" ht="15" customHeight="1">
      <c r="A26" s="213"/>
      <c r="B26" s="256" t="str">
        <f>IF(B25="","",IF(B25&gt;D25,"○",IF(B25=D25,"△",IF(B25&lt;D25,"●"))))</f>
        <v>●</v>
      </c>
      <c r="C26" s="256"/>
      <c r="D26" s="256"/>
      <c r="E26" s="255"/>
      <c r="F26" s="255"/>
      <c r="G26" s="255"/>
      <c r="H26" s="256" t="str">
        <f>IF(H25="","",IF(H25&gt;J25,"○",IF(H25=J25,"△",IF(H25&lt;J25,"●"))))</f>
        <v>○</v>
      </c>
      <c r="I26" s="256"/>
      <c r="J26" s="256"/>
      <c r="K26" s="256" t="str">
        <f>IF(K25="","",IF(K25&gt;M25,"○",IF(K25=M25,"△",IF(K25&lt;M25,"●"))))</f>
        <v>△</v>
      </c>
      <c r="L26" s="256"/>
      <c r="M26" s="256"/>
      <c r="N26" s="257">
        <f>IF(N25="","",IF(N25&gt;P25,"○",IF(N25=P25,"△",IF(N25&lt;P25,"●"))))</f>
      </c>
      <c r="O26" s="257"/>
      <c r="P26" s="257"/>
      <c r="Z26" s="217"/>
      <c r="AA26" s="217"/>
      <c r="AB26" s="217"/>
      <c r="AC26" s="217"/>
      <c r="AD26" s="217"/>
      <c r="AE26" s="217"/>
      <c r="AF26" s="217"/>
      <c r="AG26" s="217"/>
      <c r="AH26" s="219"/>
      <c r="AI26" s="116"/>
      <c r="AJ26" s="254"/>
      <c r="AK26" s="116"/>
      <c r="AL26" s="116"/>
    </row>
    <row r="27" spans="1:38" ht="15" customHeight="1">
      <c r="A27" s="213" t="str">
        <f>'2次リーグ'!J17</f>
        <v>入江SSS</v>
      </c>
      <c r="B27" s="128">
        <f>IF(J23="","",J23)</f>
        <v>0</v>
      </c>
      <c r="C27" s="126" t="s">
        <v>54</v>
      </c>
      <c r="D27" s="129">
        <f>IF(H23="","",H23)</f>
        <v>3</v>
      </c>
      <c r="E27" s="128">
        <f>IF(J25="","",J25)</f>
        <v>0</v>
      </c>
      <c r="F27" s="126" t="s">
        <v>54</v>
      </c>
      <c r="G27" s="129">
        <f>IF(H25="","",H25)</f>
        <v>2</v>
      </c>
      <c r="H27" s="255"/>
      <c r="I27" s="255"/>
      <c r="J27" s="255"/>
      <c r="K27" s="125">
        <v>0</v>
      </c>
      <c r="L27" s="126" t="s">
        <v>54</v>
      </c>
      <c r="M27" s="127">
        <v>3</v>
      </c>
      <c r="N27" s="117"/>
      <c r="O27" s="118" t="s">
        <v>84</v>
      </c>
      <c r="P27" s="117"/>
      <c r="Y27" s="117"/>
      <c r="Z27" s="217">
        <f>COUNTIF(B28:Y28,"○")+COUNTIF(B28:Y28,"△")+COUNTIF(B28:Y28,"●")</f>
        <v>3</v>
      </c>
      <c r="AA27" s="217">
        <f>COUNTIF(B28:Y28,"○")</f>
        <v>0</v>
      </c>
      <c r="AB27" s="217">
        <f>COUNTIF(B28:Y28,"●")</f>
        <v>3</v>
      </c>
      <c r="AC27" s="217">
        <f>COUNTIF(B28:Y28,"△")</f>
        <v>0</v>
      </c>
      <c r="AD27" s="217">
        <f>SUM(B27,E27,K27,N27,Q27,T27,W27)</f>
        <v>0</v>
      </c>
      <c r="AE27" s="217">
        <f>SUM(D27,G27,M27,P27,S27,V27,Y27)</f>
        <v>8</v>
      </c>
      <c r="AF27" s="217">
        <f>AD27-AE27</f>
        <v>-8</v>
      </c>
      <c r="AG27" s="217">
        <f>IF(COUNT(AA27:AC28),AA27*3+AC27,)</f>
        <v>0</v>
      </c>
      <c r="AH27" s="218">
        <f>RANK(AJ27,$AJ23:$AJ30,0)</f>
        <v>4</v>
      </c>
      <c r="AI27" s="116"/>
      <c r="AJ27" s="254">
        <f>AG27*100+AF27+AD27/100</f>
        <v>-8</v>
      </c>
      <c r="AK27" s="116"/>
      <c r="AL27" s="116"/>
    </row>
    <row r="28" spans="1:38" ht="15" customHeight="1">
      <c r="A28" s="213"/>
      <c r="B28" s="256" t="str">
        <f>IF(B27="","",IF(B27&gt;D27,"○",IF(B27=D27,"△",IF(B27&lt;D27,"●"))))</f>
        <v>●</v>
      </c>
      <c r="C28" s="256"/>
      <c r="D28" s="256"/>
      <c r="E28" s="256" t="str">
        <f>IF(E27="","",IF(E27&gt;G27,"○",IF(E27=G27,"△",IF(E27&lt;G27,"●"))))</f>
        <v>●</v>
      </c>
      <c r="F28" s="256"/>
      <c r="G28" s="256"/>
      <c r="H28" s="255"/>
      <c r="I28" s="255"/>
      <c r="J28" s="255"/>
      <c r="K28" s="256" t="str">
        <f>IF(K27="","",IF(K27&gt;M27,"○",IF(K27=M27,"△",IF(K27&lt;M27,"●"))))</f>
        <v>●</v>
      </c>
      <c r="L28" s="256"/>
      <c r="M28" s="256"/>
      <c r="N28" s="257">
        <f>IF(N27="","",IF(N27&gt;P27,"○",IF(N27=P27,"△",IF(N27&lt;P27,"●"))))</f>
      </c>
      <c r="O28" s="257"/>
      <c r="P28" s="257"/>
      <c r="Z28" s="217"/>
      <c r="AA28" s="217"/>
      <c r="AB28" s="217"/>
      <c r="AC28" s="217"/>
      <c r="AD28" s="217"/>
      <c r="AE28" s="217"/>
      <c r="AF28" s="217"/>
      <c r="AG28" s="217"/>
      <c r="AH28" s="219"/>
      <c r="AI28" s="116"/>
      <c r="AJ28" s="254"/>
      <c r="AK28" s="116"/>
      <c r="AL28" s="116"/>
    </row>
    <row r="29" spans="1:38" ht="15" customHeight="1">
      <c r="A29" s="278" t="str">
        <f>'2次リーグ'!J18</f>
        <v>VALOR FC</v>
      </c>
      <c r="B29" s="128">
        <f>IF(M23="","",M23)</f>
        <v>0</v>
      </c>
      <c r="C29" s="126" t="s">
        <v>54</v>
      </c>
      <c r="D29" s="129">
        <f>IF(K23="","",K23)</f>
        <v>1</v>
      </c>
      <c r="E29" s="128">
        <f>IF(M25="","",M25)</f>
        <v>1</v>
      </c>
      <c r="F29" s="126" t="s">
        <v>54</v>
      </c>
      <c r="G29" s="129">
        <f>IF(K25="","",K25)</f>
        <v>1</v>
      </c>
      <c r="H29" s="128">
        <f>IF(M27="","",M27)</f>
        <v>3</v>
      </c>
      <c r="I29" s="126" t="s">
        <v>54</v>
      </c>
      <c r="J29" s="129">
        <f>IF(K27="","",K27)</f>
        <v>0</v>
      </c>
      <c r="K29" s="255"/>
      <c r="L29" s="255"/>
      <c r="M29" s="255"/>
      <c r="N29" s="117"/>
      <c r="O29" s="118" t="s">
        <v>84</v>
      </c>
      <c r="P29" s="117"/>
      <c r="Y29" s="117"/>
      <c r="Z29" s="217">
        <f>COUNTIF(B30:Y30,"○")+COUNTIF(B30:Y30,"△")+COUNTIF(B30:Y30,"●")</f>
        <v>3</v>
      </c>
      <c r="AA29" s="217">
        <f>COUNTIF(B30:Y30,"○")</f>
        <v>1</v>
      </c>
      <c r="AB29" s="217">
        <f>COUNTIF(B30:Y30,"●")</f>
        <v>1</v>
      </c>
      <c r="AC29" s="217">
        <f>COUNTIF(B30:Y30,"△")</f>
        <v>1</v>
      </c>
      <c r="AD29" s="217">
        <f>SUM(B29,E29,H29,N29,Q29,T29,W29)</f>
        <v>4</v>
      </c>
      <c r="AE29" s="217">
        <f>SUM(D29,G29,J29,P29,S29,V29,Y29)</f>
        <v>2</v>
      </c>
      <c r="AF29" s="217">
        <f>AD29-AE29</f>
        <v>2</v>
      </c>
      <c r="AG29" s="217">
        <f>IF(COUNT(AA29:AC30),AA29*3+AC29,)</f>
        <v>4</v>
      </c>
      <c r="AH29" s="279">
        <f>RANK(AJ29,$AJ23:$AJ30,0)</f>
        <v>2</v>
      </c>
      <c r="AI29" s="116"/>
      <c r="AJ29" s="254">
        <f>AG29*100+AF29+AD29/100</f>
        <v>402.04</v>
      </c>
      <c r="AK29" s="116"/>
      <c r="AL29" s="116"/>
    </row>
    <row r="30" spans="1:38" ht="15" customHeight="1">
      <c r="A30" s="278"/>
      <c r="B30" s="256" t="str">
        <f>IF(B29="","",IF(B29&gt;D29,"○",IF(B29=D29,"△",IF(B29&lt;D29,"●"))))</f>
        <v>●</v>
      </c>
      <c r="C30" s="256"/>
      <c r="D30" s="256"/>
      <c r="E30" s="256" t="str">
        <f>IF(E29="","",IF(E29&gt;G29,"○",IF(E29=G29,"△",IF(E29&lt;G29,"●"))))</f>
        <v>△</v>
      </c>
      <c r="F30" s="256"/>
      <c r="G30" s="256"/>
      <c r="H30" s="256" t="str">
        <f>IF(H29="","",IF(H29&gt;J29,"○",IF(H29=J29,"△",IF(H29&lt;J29,"●"))))</f>
        <v>○</v>
      </c>
      <c r="I30" s="256"/>
      <c r="J30" s="256"/>
      <c r="K30" s="255"/>
      <c r="L30" s="255"/>
      <c r="M30" s="255"/>
      <c r="N30" s="257">
        <f>IF(N29="","",IF(N29&gt;P29,"○",IF(N29=P29,"△",IF(N29&lt;P29,"●"))))</f>
      </c>
      <c r="O30" s="257"/>
      <c r="P30" s="257"/>
      <c r="Z30" s="217"/>
      <c r="AA30" s="217"/>
      <c r="AB30" s="217"/>
      <c r="AC30" s="217"/>
      <c r="AD30" s="217"/>
      <c r="AE30" s="217"/>
      <c r="AF30" s="217"/>
      <c r="AG30" s="217"/>
      <c r="AH30" s="280"/>
      <c r="AI30" s="116"/>
      <c r="AJ30" s="254"/>
      <c r="AK30" s="116"/>
      <c r="AL30" s="116"/>
    </row>
    <row r="32" spans="1:38" ht="15" customHeight="1" hidden="1">
      <c r="A32" s="110" t="s">
        <v>87</v>
      </c>
      <c r="B32" s="258">
        <f>A33</f>
        <v>0</v>
      </c>
      <c r="C32" s="258"/>
      <c r="D32" s="258"/>
      <c r="E32" s="259">
        <f>A35</f>
        <v>0</v>
      </c>
      <c r="F32" s="259"/>
      <c r="G32" s="259"/>
      <c r="H32" s="259">
        <f>A37</f>
        <v>0</v>
      </c>
      <c r="I32" s="259"/>
      <c r="J32" s="259"/>
      <c r="K32" s="260">
        <f>A39</f>
        <v>0</v>
      </c>
      <c r="L32" s="261"/>
      <c r="M32" s="262"/>
      <c r="N32" s="259"/>
      <c r="O32" s="259"/>
      <c r="P32" s="259"/>
      <c r="Z32" s="111" t="s">
        <v>19</v>
      </c>
      <c r="AA32" s="112" t="s">
        <v>47</v>
      </c>
      <c r="AB32" s="112" t="s">
        <v>48</v>
      </c>
      <c r="AC32" s="112" t="s">
        <v>49</v>
      </c>
      <c r="AD32" s="113" t="s">
        <v>20</v>
      </c>
      <c r="AE32" s="113" t="s">
        <v>50</v>
      </c>
      <c r="AF32" s="114" t="s">
        <v>51</v>
      </c>
      <c r="AG32" s="112" t="s">
        <v>52</v>
      </c>
      <c r="AH32" s="115" t="s">
        <v>53</v>
      </c>
      <c r="AI32" s="116"/>
      <c r="AJ32" s="116"/>
      <c r="AK32" s="116"/>
      <c r="AL32" s="116"/>
    </row>
    <row r="33" spans="1:38" ht="15" customHeight="1" hidden="1">
      <c r="A33" s="211"/>
      <c r="B33" s="255"/>
      <c r="C33" s="255"/>
      <c r="D33" s="255"/>
      <c r="E33" s="125"/>
      <c r="F33" s="126" t="s">
        <v>54</v>
      </c>
      <c r="G33" s="127"/>
      <c r="H33" s="125"/>
      <c r="I33" s="126" t="s">
        <v>54</v>
      </c>
      <c r="J33" s="127"/>
      <c r="K33" s="125"/>
      <c r="L33" s="126" t="s">
        <v>54</v>
      </c>
      <c r="M33" s="127"/>
      <c r="N33" s="117"/>
      <c r="O33" s="118" t="s">
        <v>84</v>
      </c>
      <c r="P33" s="117"/>
      <c r="Y33" s="117"/>
      <c r="Z33" s="217">
        <f>COUNTIF(E34:Y34,"○")+COUNTIF(E34:Y34,"△")+COUNTIF(E34:Y34,"●")</f>
        <v>0</v>
      </c>
      <c r="AA33" s="217">
        <f>COUNTIF(E34:Y34,"○")</f>
        <v>0</v>
      </c>
      <c r="AB33" s="217">
        <f>COUNTIF(E34:Y34,"●")</f>
        <v>0</v>
      </c>
      <c r="AC33" s="217">
        <f>COUNTIF(E34:Y34,"△")</f>
        <v>0</v>
      </c>
      <c r="AD33" s="217">
        <f>SUM(E33,H33,K33,N33,Q33,T33,W33)</f>
        <v>0</v>
      </c>
      <c r="AE33" s="217">
        <f>SUM(G33,J33,M33,P33,S33,V33,Y33)</f>
        <v>0</v>
      </c>
      <c r="AF33" s="217">
        <f>AD33-AE33</f>
        <v>0</v>
      </c>
      <c r="AG33" s="217">
        <f>IF(COUNT(AA33:AC34),AA33*3+AC33,)</f>
        <v>0</v>
      </c>
      <c r="AH33" s="218">
        <f>RANK(AJ33,$AJ33:$AJ40,0)</f>
        <v>1</v>
      </c>
      <c r="AI33" s="116"/>
      <c r="AJ33" s="254">
        <f>AG33*100+AF33+AD33/100</f>
        <v>0</v>
      </c>
      <c r="AK33" s="116"/>
      <c r="AL33" s="116"/>
    </row>
    <row r="34" spans="1:38" ht="15" customHeight="1" hidden="1">
      <c r="A34" s="211"/>
      <c r="B34" s="255"/>
      <c r="C34" s="255"/>
      <c r="D34" s="255"/>
      <c r="E34" s="256">
        <f>IF(E33="","",IF(E33&gt;G33,"○",IF(E33=G33,"△",IF(E33&lt;G33,"●"))))</f>
      </c>
      <c r="F34" s="256"/>
      <c r="G34" s="256"/>
      <c r="H34" s="256">
        <f>IF(H33="","",IF(H33&gt;J33,"○",IF(H33=J33,"△",IF(H33&lt;J33,"●"))))</f>
      </c>
      <c r="I34" s="256"/>
      <c r="J34" s="256"/>
      <c r="K34" s="256">
        <f>IF(K33="","",IF(K33&gt;M33,"○",IF(K33=M33,"△",IF(K33&lt;M33,"●"))))</f>
      </c>
      <c r="L34" s="256"/>
      <c r="M34" s="256"/>
      <c r="N34" s="257">
        <f>IF(N33="","",IF(N33&gt;P33,"○",IF(N33=P33,"△",IF(N33&lt;P33,"●"))))</f>
      </c>
      <c r="O34" s="257"/>
      <c r="P34" s="257"/>
      <c r="Z34" s="217"/>
      <c r="AA34" s="217"/>
      <c r="AB34" s="217"/>
      <c r="AC34" s="217"/>
      <c r="AD34" s="217"/>
      <c r="AE34" s="217"/>
      <c r="AF34" s="217"/>
      <c r="AG34" s="217"/>
      <c r="AH34" s="219"/>
      <c r="AI34" s="116"/>
      <c r="AJ34" s="254"/>
      <c r="AK34" s="116"/>
      <c r="AL34" s="116"/>
    </row>
    <row r="35" spans="1:38" ht="15" customHeight="1" hidden="1">
      <c r="A35" s="213"/>
      <c r="B35" s="128">
        <f>IF(G33="","",G33)</f>
      </c>
      <c r="C35" s="126" t="s">
        <v>54</v>
      </c>
      <c r="D35" s="129">
        <f>IF(E33="","",E33)</f>
      </c>
      <c r="E35" s="255"/>
      <c r="F35" s="255"/>
      <c r="G35" s="255"/>
      <c r="H35" s="125"/>
      <c r="I35" s="126" t="s">
        <v>54</v>
      </c>
      <c r="J35" s="127"/>
      <c r="K35" s="125"/>
      <c r="L35" s="126" t="s">
        <v>54</v>
      </c>
      <c r="M35" s="127"/>
      <c r="N35" s="117"/>
      <c r="O35" s="118" t="s">
        <v>84</v>
      </c>
      <c r="P35" s="117"/>
      <c r="Y35" s="117"/>
      <c r="Z35" s="217">
        <f>COUNTIF(B36:Y36,"○")+COUNTIF(B36:Y36,"△")+COUNTIF(B36:Y36,"●")</f>
        <v>0</v>
      </c>
      <c r="AA35" s="217">
        <f>COUNTIF(B36:Y36,"○")</f>
        <v>0</v>
      </c>
      <c r="AB35" s="217">
        <f>COUNTIF(B36:Y36,"●")</f>
        <v>0</v>
      </c>
      <c r="AC35" s="217">
        <f>COUNTIF(B36:Y36,"△")</f>
        <v>0</v>
      </c>
      <c r="AD35" s="217">
        <f>SUM(B35,H35,K35,N35,Q35,T35,W35)</f>
        <v>0</v>
      </c>
      <c r="AE35" s="217">
        <f>SUM(D35,J35,M35,P35,S35,V35,Y35)</f>
        <v>0</v>
      </c>
      <c r="AF35" s="217">
        <f>AD35-AE35</f>
        <v>0</v>
      </c>
      <c r="AG35" s="217">
        <f>IF(COUNT(AA35:AC36),AA35*3+AC35,)</f>
        <v>0</v>
      </c>
      <c r="AH35" s="218">
        <f>RANK(AJ35,$AJ33:$AJ40,0)</f>
        <v>1</v>
      </c>
      <c r="AI35" s="116"/>
      <c r="AJ35" s="254">
        <f>AG35*100+AF35+AD35/100</f>
        <v>0</v>
      </c>
      <c r="AK35" s="116"/>
      <c r="AL35" s="116"/>
    </row>
    <row r="36" spans="1:38" ht="15" customHeight="1" hidden="1">
      <c r="A36" s="213"/>
      <c r="B36" s="256">
        <f>IF(B35="","",IF(B35&gt;D35,"○",IF(B35=D35,"△",IF(B35&lt;D35,"●"))))</f>
      </c>
      <c r="C36" s="256"/>
      <c r="D36" s="256"/>
      <c r="E36" s="255"/>
      <c r="F36" s="255"/>
      <c r="G36" s="255"/>
      <c r="H36" s="256">
        <f>IF(H35="","",IF(H35&gt;J35,"○",IF(H35=J35,"△",IF(H35&lt;J35,"●"))))</f>
      </c>
      <c r="I36" s="256"/>
      <c r="J36" s="256"/>
      <c r="K36" s="256">
        <f>IF(K35="","",IF(K35&gt;M35,"○",IF(K35=M35,"△",IF(K35&lt;M35,"●"))))</f>
      </c>
      <c r="L36" s="256"/>
      <c r="M36" s="256"/>
      <c r="N36" s="257">
        <f>IF(N35="","",IF(N35&gt;P35,"○",IF(N35=P35,"△",IF(N35&lt;P35,"●"))))</f>
      </c>
      <c r="O36" s="257"/>
      <c r="P36" s="257"/>
      <c r="Z36" s="217"/>
      <c r="AA36" s="217"/>
      <c r="AB36" s="217"/>
      <c r="AC36" s="217"/>
      <c r="AD36" s="217"/>
      <c r="AE36" s="217"/>
      <c r="AF36" s="217"/>
      <c r="AG36" s="217"/>
      <c r="AH36" s="219"/>
      <c r="AI36" s="116"/>
      <c r="AJ36" s="254"/>
      <c r="AK36" s="116"/>
      <c r="AL36" s="116"/>
    </row>
    <row r="37" spans="1:38" ht="15" customHeight="1" hidden="1">
      <c r="A37" s="213"/>
      <c r="B37" s="128">
        <f>IF(J33="","",J33)</f>
      </c>
      <c r="C37" s="126" t="s">
        <v>54</v>
      </c>
      <c r="D37" s="129">
        <f>IF(H33="","",H33)</f>
      </c>
      <c r="E37" s="128">
        <f>IF(J35="","",J35)</f>
      </c>
      <c r="F37" s="126" t="s">
        <v>54</v>
      </c>
      <c r="G37" s="129">
        <f>IF(H35="","",H35)</f>
      </c>
      <c r="H37" s="255"/>
      <c r="I37" s="255"/>
      <c r="J37" s="255"/>
      <c r="K37" s="125"/>
      <c r="L37" s="126" t="s">
        <v>54</v>
      </c>
      <c r="M37" s="127"/>
      <c r="N37" s="117"/>
      <c r="O37" s="118" t="s">
        <v>84</v>
      </c>
      <c r="P37" s="117"/>
      <c r="Y37" s="117"/>
      <c r="Z37" s="217">
        <f>COUNTIF(B38:Y38,"○")+COUNTIF(B38:Y38,"△")+COUNTIF(B38:Y38,"●")</f>
        <v>0</v>
      </c>
      <c r="AA37" s="217">
        <f>COUNTIF(B38:Y38,"○")</f>
        <v>0</v>
      </c>
      <c r="AB37" s="217">
        <f>COUNTIF(B38:Y38,"●")</f>
        <v>0</v>
      </c>
      <c r="AC37" s="217">
        <f>COUNTIF(B38:Y38,"△")</f>
        <v>0</v>
      </c>
      <c r="AD37" s="217">
        <f>SUM(B37,E37,K37,N37,Q37,T37,W37)</f>
        <v>0</v>
      </c>
      <c r="AE37" s="217">
        <f>SUM(D37,G37,M37,P37,S37,V37,Y37)</f>
        <v>0</v>
      </c>
      <c r="AF37" s="217">
        <f>AD37-AE37</f>
        <v>0</v>
      </c>
      <c r="AG37" s="217">
        <f>IF(COUNT(AA37:AC38),AA37*3+AC37,)</f>
        <v>0</v>
      </c>
      <c r="AH37" s="218">
        <f>RANK(AJ37,$AJ33:$AJ40,0)</f>
        <v>1</v>
      </c>
      <c r="AI37" s="116"/>
      <c r="AJ37" s="254">
        <f>AG37*100+AF37+AD37/100</f>
        <v>0</v>
      </c>
      <c r="AK37" s="116"/>
      <c r="AL37" s="116"/>
    </row>
    <row r="38" spans="1:38" ht="15" customHeight="1" hidden="1">
      <c r="A38" s="213"/>
      <c r="B38" s="256">
        <f>IF(B37="","",IF(B37&gt;D37,"○",IF(B37=D37,"△",IF(B37&lt;D37,"●"))))</f>
      </c>
      <c r="C38" s="256"/>
      <c r="D38" s="256"/>
      <c r="E38" s="256">
        <f>IF(E37="","",IF(E37&gt;G37,"○",IF(E37=G37,"△",IF(E37&lt;G37,"●"))))</f>
      </c>
      <c r="F38" s="256"/>
      <c r="G38" s="256"/>
      <c r="H38" s="255"/>
      <c r="I38" s="255"/>
      <c r="J38" s="255"/>
      <c r="K38" s="256">
        <f>IF(K37="","",IF(K37&gt;M37,"○",IF(K37=M37,"△",IF(K37&lt;M37,"●"))))</f>
      </c>
      <c r="L38" s="256"/>
      <c r="M38" s="256"/>
      <c r="N38" s="257">
        <f>IF(N37="","",IF(N37&gt;P37,"○",IF(N37=P37,"△",IF(N37&lt;P37,"●"))))</f>
      </c>
      <c r="O38" s="257"/>
      <c r="P38" s="257"/>
      <c r="Z38" s="217"/>
      <c r="AA38" s="217"/>
      <c r="AB38" s="217"/>
      <c r="AC38" s="217"/>
      <c r="AD38" s="217"/>
      <c r="AE38" s="217"/>
      <c r="AF38" s="217"/>
      <c r="AG38" s="217"/>
      <c r="AH38" s="219"/>
      <c r="AI38" s="116"/>
      <c r="AJ38" s="254"/>
      <c r="AK38" s="116"/>
      <c r="AL38" s="116"/>
    </row>
    <row r="39" spans="1:38" ht="15" customHeight="1" hidden="1">
      <c r="A39" s="211"/>
      <c r="B39" s="128">
        <f>IF(M33="","",M33)</f>
      </c>
      <c r="C39" s="126" t="s">
        <v>54</v>
      </c>
      <c r="D39" s="129">
        <f>IF(K33="","",K33)</f>
      </c>
      <c r="E39" s="128">
        <f>IF(M35="","",M35)</f>
      </c>
      <c r="F39" s="126" t="s">
        <v>54</v>
      </c>
      <c r="G39" s="129">
        <f>IF(K35="","",K35)</f>
      </c>
      <c r="H39" s="128">
        <f>IF(M37="","",M37)</f>
      </c>
      <c r="I39" s="126" t="s">
        <v>54</v>
      </c>
      <c r="J39" s="129">
        <f>IF(K37="","",K37)</f>
      </c>
      <c r="K39" s="255"/>
      <c r="L39" s="255"/>
      <c r="M39" s="255"/>
      <c r="N39" s="117"/>
      <c r="O39" s="118" t="s">
        <v>84</v>
      </c>
      <c r="P39" s="117"/>
      <c r="Y39" s="117"/>
      <c r="Z39" s="217">
        <f>COUNTIF(B40:Y40,"○")+COUNTIF(B40:Y40,"△")+COUNTIF(B40:Y40,"●")</f>
        <v>0</v>
      </c>
      <c r="AA39" s="217">
        <f>COUNTIF(B40:Y40,"○")</f>
        <v>0</v>
      </c>
      <c r="AB39" s="217">
        <f>COUNTIF(B40:Y40,"●")</f>
        <v>0</v>
      </c>
      <c r="AC39" s="217">
        <f>COUNTIF(B40:Y40,"△")</f>
        <v>0</v>
      </c>
      <c r="AD39" s="217">
        <f>SUM(B39,E39,H39,N39,Q39,T39,W39)</f>
        <v>0</v>
      </c>
      <c r="AE39" s="217">
        <f>SUM(D39,G39,J39,P39,S39,V39,Y39)</f>
        <v>0</v>
      </c>
      <c r="AF39" s="217">
        <f>AD39-AE39</f>
        <v>0</v>
      </c>
      <c r="AG39" s="217">
        <f>IF(COUNT(AA39:AC40),AA39*3+AC39,)</f>
        <v>0</v>
      </c>
      <c r="AH39" s="218">
        <f>RANK(AJ39,$AJ33:$AJ40,0)</f>
        <v>1</v>
      </c>
      <c r="AI39" s="116"/>
      <c r="AJ39" s="254">
        <f>AG39*100+AF39+AD39/100</f>
        <v>0</v>
      </c>
      <c r="AK39" s="116"/>
      <c r="AL39" s="116"/>
    </row>
    <row r="40" spans="1:38" ht="15" customHeight="1" hidden="1">
      <c r="A40" s="211"/>
      <c r="B40" s="256">
        <f>IF(B39="","",IF(B39&gt;D39,"○",IF(B39=D39,"△",IF(B39&lt;D39,"●"))))</f>
      </c>
      <c r="C40" s="256"/>
      <c r="D40" s="256"/>
      <c r="E40" s="256">
        <f>IF(E39="","",IF(E39&gt;G39,"○",IF(E39=G39,"△",IF(E39&lt;G39,"●"))))</f>
      </c>
      <c r="F40" s="256"/>
      <c r="G40" s="256"/>
      <c r="H40" s="256">
        <f>IF(H39="","",IF(H39&gt;J39,"○",IF(H39=J39,"△",IF(H39&lt;J39,"●"))))</f>
      </c>
      <c r="I40" s="256"/>
      <c r="J40" s="256"/>
      <c r="K40" s="255"/>
      <c r="L40" s="255"/>
      <c r="M40" s="255"/>
      <c r="N40" s="257">
        <f>IF(N39="","",IF(N39&gt;P39,"○",IF(N39=P39,"△",IF(N39&lt;P39,"●"))))</f>
      </c>
      <c r="O40" s="257"/>
      <c r="P40" s="257"/>
      <c r="Z40" s="217"/>
      <c r="AA40" s="217"/>
      <c r="AB40" s="217"/>
      <c r="AC40" s="217"/>
      <c r="AD40" s="217"/>
      <c r="AE40" s="217"/>
      <c r="AF40" s="217"/>
      <c r="AG40" s="217"/>
      <c r="AH40" s="219"/>
      <c r="AI40" s="116"/>
      <c r="AJ40" s="254"/>
      <c r="AK40" s="116"/>
      <c r="AL40" s="116"/>
    </row>
  </sheetData>
  <sheetProtection/>
  <mergeCells count="302">
    <mergeCell ref="AE29:AE30"/>
    <mergeCell ref="AJ27:AJ28"/>
    <mergeCell ref="AH29:AH30"/>
    <mergeCell ref="AJ29:AJ30"/>
    <mergeCell ref="AF29:AF30"/>
    <mergeCell ref="AG29:AG30"/>
    <mergeCell ref="AE27:AE28"/>
    <mergeCell ref="AF27:AF28"/>
    <mergeCell ref="AG27:AG28"/>
    <mergeCell ref="AH27:AH28"/>
    <mergeCell ref="Z29:Z30"/>
    <mergeCell ref="AA29:AA30"/>
    <mergeCell ref="AB29:AB30"/>
    <mergeCell ref="AJ25:AJ26"/>
    <mergeCell ref="Z27:Z28"/>
    <mergeCell ref="AA27:AA28"/>
    <mergeCell ref="AB27:AB28"/>
    <mergeCell ref="AC27:AC28"/>
    <mergeCell ref="AC29:AC30"/>
    <mergeCell ref="AD29:AD30"/>
    <mergeCell ref="AD13:AD14"/>
    <mergeCell ref="AC25:AC26"/>
    <mergeCell ref="AE19:AE20"/>
    <mergeCell ref="AD27:AD28"/>
    <mergeCell ref="AJ23:AJ24"/>
    <mergeCell ref="AF25:AF26"/>
    <mergeCell ref="AG25:AG26"/>
    <mergeCell ref="AH25:AH26"/>
    <mergeCell ref="AE23:AE24"/>
    <mergeCell ref="AD25:AD26"/>
    <mergeCell ref="AH19:AH20"/>
    <mergeCell ref="AF23:AF24"/>
    <mergeCell ref="AG23:AG24"/>
    <mergeCell ref="AH23:AH24"/>
    <mergeCell ref="AF19:AF20"/>
    <mergeCell ref="AD23:AD24"/>
    <mergeCell ref="AG19:AG20"/>
    <mergeCell ref="N24:P24"/>
    <mergeCell ref="Z23:Z24"/>
    <mergeCell ref="AA23:AA24"/>
    <mergeCell ref="AB23:AB24"/>
    <mergeCell ref="AC23:AC24"/>
    <mergeCell ref="Z25:Z26"/>
    <mergeCell ref="AA25:AA26"/>
    <mergeCell ref="AB25:AB26"/>
    <mergeCell ref="AE25:AE26"/>
    <mergeCell ref="U11:U21"/>
    <mergeCell ref="W11:W21"/>
    <mergeCell ref="X11:X21"/>
    <mergeCell ref="AB19:AB20"/>
    <mergeCell ref="AC19:AC20"/>
    <mergeCell ref="AA17:AA18"/>
    <mergeCell ref="V11:V21"/>
    <mergeCell ref="AC13:AC14"/>
    <mergeCell ref="AA13:AA14"/>
    <mergeCell ref="E20:G20"/>
    <mergeCell ref="H20:J20"/>
    <mergeCell ref="N20:P20"/>
    <mergeCell ref="Z19:Z20"/>
    <mergeCell ref="AA19:AA20"/>
    <mergeCell ref="AD19:AD20"/>
    <mergeCell ref="T11:T21"/>
    <mergeCell ref="AB15:AB16"/>
    <mergeCell ref="K19:M20"/>
    <mergeCell ref="S11:S21"/>
    <mergeCell ref="AJ17:AJ18"/>
    <mergeCell ref="B18:D18"/>
    <mergeCell ref="E18:G18"/>
    <mergeCell ref="K18:M18"/>
    <mergeCell ref="N18:P18"/>
    <mergeCell ref="Z17:Z18"/>
    <mergeCell ref="R11:R21"/>
    <mergeCell ref="AE13:AE14"/>
    <mergeCell ref="AJ19:AJ20"/>
    <mergeCell ref="B20:D20"/>
    <mergeCell ref="AH15:AH16"/>
    <mergeCell ref="AJ15:AJ16"/>
    <mergeCell ref="B16:D16"/>
    <mergeCell ref="H16:J16"/>
    <mergeCell ref="K16:M16"/>
    <mergeCell ref="N16:P16"/>
    <mergeCell ref="Z15:Z16"/>
    <mergeCell ref="AA15:AA16"/>
    <mergeCell ref="AC15:AC16"/>
    <mergeCell ref="AF15:AF16"/>
    <mergeCell ref="AH13:AH14"/>
    <mergeCell ref="AG17:AG18"/>
    <mergeCell ref="AH17:AH18"/>
    <mergeCell ref="AF13:AF14"/>
    <mergeCell ref="AJ13:AJ14"/>
    <mergeCell ref="E14:G14"/>
    <mergeCell ref="H14:J14"/>
    <mergeCell ref="K14:M14"/>
    <mergeCell ref="N14:P14"/>
    <mergeCell ref="Z13:Z14"/>
    <mergeCell ref="AG13:AG14"/>
    <mergeCell ref="AB17:AB18"/>
    <mergeCell ref="AC17:AC18"/>
    <mergeCell ref="AD17:AD18"/>
    <mergeCell ref="AE17:AE18"/>
    <mergeCell ref="AG15:AG16"/>
    <mergeCell ref="AD15:AD16"/>
    <mergeCell ref="AE15:AE16"/>
    <mergeCell ref="AF17:AF18"/>
    <mergeCell ref="AB13:AB14"/>
    <mergeCell ref="B10:D10"/>
    <mergeCell ref="E10:G10"/>
    <mergeCell ref="H10:J10"/>
    <mergeCell ref="N10:P10"/>
    <mergeCell ref="Q10:S10"/>
    <mergeCell ref="B12:D12"/>
    <mergeCell ref="E12:G12"/>
    <mergeCell ref="H12:J12"/>
    <mergeCell ref="K12:M12"/>
    <mergeCell ref="N12:P12"/>
    <mergeCell ref="AE9:AE10"/>
    <mergeCell ref="AF9:AF10"/>
    <mergeCell ref="AF7:AF8"/>
    <mergeCell ref="AG7:AG8"/>
    <mergeCell ref="AJ9:AJ10"/>
    <mergeCell ref="AH7:AH8"/>
    <mergeCell ref="AJ7:AJ8"/>
    <mergeCell ref="AG9:AG10"/>
    <mergeCell ref="AH9:AH10"/>
    <mergeCell ref="N8:P8"/>
    <mergeCell ref="Q8:S8"/>
    <mergeCell ref="T8:V8"/>
    <mergeCell ref="AD9:AD10"/>
    <mergeCell ref="W10:Y10"/>
    <mergeCell ref="AA9:AA10"/>
    <mergeCell ref="AB9:AB10"/>
    <mergeCell ref="Z9:Z10"/>
    <mergeCell ref="T10:V10"/>
    <mergeCell ref="AC9:AC10"/>
    <mergeCell ref="AH5:AH6"/>
    <mergeCell ref="AJ5:AJ6"/>
    <mergeCell ref="W6:Y6"/>
    <mergeCell ref="A7:A8"/>
    <mergeCell ref="H7:J8"/>
    <mergeCell ref="Z7:Z8"/>
    <mergeCell ref="AA7:AA8"/>
    <mergeCell ref="AB7:AB8"/>
    <mergeCell ref="W8:Y8"/>
    <mergeCell ref="Q6:S6"/>
    <mergeCell ref="AF5:AF6"/>
    <mergeCell ref="AG5:AG6"/>
    <mergeCell ref="T6:V6"/>
    <mergeCell ref="Z5:Z6"/>
    <mergeCell ref="AB3:AB4"/>
    <mergeCell ref="AC3:AC4"/>
    <mergeCell ref="AE3:AE4"/>
    <mergeCell ref="AF3:AF4"/>
    <mergeCell ref="AG3:AG4"/>
    <mergeCell ref="AA3:AA4"/>
    <mergeCell ref="Q4:S4"/>
    <mergeCell ref="T4:V4"/>
    <mergeCell ref="Q2:S2"/>
    <mergeCell ref="H4:J4"/>
    <mergeCell ref="K4:M4"/>
    <mergeCell ref="N4:P4"/>
    <mergeCell ref="AH3:AH4"/>
    <mergeCell ref="AJ3:AJ4"/>
    <mergeCell ref="W4:Y4"/>
    <mergeCell ref="AD3:AD4"/>
    <mergeCell ref="T2:V2"/>
    <mergeCell ref="W2:Y2"/>
    <mergeCell ref="B2:D2"/>
    <mergeCell ref="E2:G2"/>
    <mergeCell ref="AA5:AA6"/>
    <mergeCell ref="AB5:AB6"/>
    <mergeCell ref="AC5:AC6"/>
    <mergeCell ref="Z3:Z4"/>
    <mergeCell ref="H2:J2"/>
    <mergeCell ref="K2:M2"/>
    <mergeCell ref="N2:P2"/>
    <mergeCell ref="B6:D6"/>
    <mergeCell ref="A5:A6"/>
    <mergeCell ref="H6:J6"/>
    <mergeCell ref="AC7:AC8"/>
    <mergeCell ref="AD7:AD8"/>
    <mergeCell ref="AE7:AE8"/>
    <mergeCell ref="AD5:AD6"/>
    <mergeCell ref="AE5:AE6"/>
    <mergeCell ref="E8:G8"/>
    <mergeCell ref="K8:M8"/>
    <mergeCell ref="B8:D8"/>
    <mergeCell ref="K6:M6"/>
    <mergeCell ref="E4:G4"/>
    <mergeCell ref="N21:P21"/>
    <mergeCell ref="N6:P6"/>
    <mergeCell ref="A9:A10"/>
    <mergeCell ref="K9:M10"/>
    <mergeCell ref="B3:D4"/>
    <mergeCell ref="A3:A4"/>
    <mergeCell ref="E5:G6"/>
    <mergeCell ref="A19:A20"/>
    <mergeCell ref="B21:D21"/>
    <mergeCell ref="E21:G21"/>
    <mergeCell ref="H22:J22"/>
    <mergeCell ref="Q11:Q21"/>
    <mergeCell ref="A13:A14"/>
    <mergeCell ref="A15:A16"/>
    <mergeCell ref="A17:A18"/>
    <mergeCell ref="H17:J18"/>
    <mergeCell ref="E15:G16"/>
    <mergeCell ref="B13:D14"/>
    <mergeCell ref="K26:M26"/>
    <mergeCell ref="A23:A24"/>
    <mergeCell ref="B23:D24"/>
    <mergeCell ref="E24:G24"/>
    <mergeCell ref="H24:J24"/>
    <mergeCell ref="K24:M24"/>
    <mergeCell ref="K28:M28"/>
    <mergeCell ref="N22:P22"/>
    <mergeCell ref="B22:D22"/>
    <mergeCell ref="E22:G22"/>
    <mergeCell ref="K22:M22"/>
    <mergeCell ref="N28:P28"/>
    <mergeCell ref="E28:G28"/>
    <mergeCell ref="N26:P26"/>
    <mergeCell ref="B26:D26"/>
    <mergeCell ref="H26:J26"/>
    <mergeCell ref="A27:A28"/>
    <mergeCell ref="A25:A26"/>
    <mergeCell ref="E25:G26"/>
    <mergeCell ref="B28:D28"/>
    <mergeCell ref="H27:J28"/>
    <mergeCell ref="A33:A34"/>
    <mergeCell ref="A29:A30"/>
    <mergeCell ref="B30:D30"/>
    <mergeCell ref="E30:G30"/>
    <mergeCell ref="H30:J30"/>
    <mergeCell ref="K29:M30"/>
    <mergeCell ref="B32:D32"/>
    <mergeCell ref="E32:G32"/>
    <mergeCell ref="H32:J32"/>
    <mergeCell ref="K32:M32"/>
    <mergeCell ref="N32:P32"/>
    <mergeCell ref="N30:P30"/>
    <mergeCell ref="B33:D34"/>
    <mergeCell ref="Z33:Z34"/>
    <mergeCell ref="AA33:AA34"/>
    <mergeCell ref="AB33:AB34"/>
    <mergeCell ref="AC33:AC34"/>
    <mergeCell ref="E34:G34"/>
    <mergeCell ref="H34:J34"/>
    <mergeCell ref="K34:M34"/>
    <mergeCell ref="N34:P34"/>
    <mergeCell ref="AD33:AD34"/>
    <mergeCell ref="AE33:AE34"/>
    <mergeCell ref="AF33:AF34"/>
    <mergeCell ref="AG33:AG34"/>
    <mergeCell ref="AH33:AH34"/>
    <mergeCell ref="AJ33:AJ34"/>
    <mergeCell ref="A35:A36"/>
    <mergeCell ref="E35:G36"/>
    <mergeCell ref="Z35:Z36"/>
    <mergeCell ref="AA35:AA36"/>
    <mergeCell ref="AB35:AB36"/>
    <mergeCell ref="AC35:AC36"/>
    <mergeCell ref="B36:D36"/>
    <mergeCell ref="H36:J36"/>
    <mergeCell ref="K36:M36"/>
    <mergeCell ref="N36:P36"/>
    <mergeCell ref="AD35:AD36"/>
    <mergeCell ref="AE35:AE36"/>
    <mergeCell ref="AF35:AF36"/>
    <mergeCell ref="AG35:AG36"/>
    <mergeCell ref="AH35:AH36"/>
    <mergeCell ref="AJ35:AJ36"/>
    <mergeCell ref="A37:A38"/>
    <mergeCell ref="H37:J38"/>
    <mergeCell ref="Z37:Z38"/>
    <mergeCell ref="AA37:AA38"/>
    <mergeCell ref="AB37:AB38"/>
    <mergeCell ref="AC37:AC38"/>
    <mergeCell ref="B38:D38"/>
    <mergeCell ref="E38:G38"/>
    <mergeCell ref="K38:M38"/>
    <mergeCell ref="N38:P38"/>
    <mergeCell ref="AD37:AD38"/>
    <mergeCell ref="AE37:AE38"/>
    <mergeCell ref="AF37:AF38"/>
    <mergeCell ref="AG37:AG38"/>
    <mergeCell ref="AH37:AH38"/>
    <mergeCell ref="AJ37:AJ38"/>
    <mergeCell ref="A39:A40"/>
    <mergeCell ref="K39:M40"/>
    <mergeCell ref="Z39:Z40"/>
    <mergeCell ref="AA39:AA40"/>
    <mergeCell ref="AB39:AB40"/>
    <mergeCell ref="AC39:AC40"/>
    <mergeCell ref="B40:D40"/>
    <mergeCell ref="E40:G40"/>
    <mergeCell ref="H40:J40"/>
    <mergeCell ref="N40:P40"/>
    <mergeCell ref="AD39:AD40"/>
    <mergeCell ref="AE39:AE40"/>
    <mergeCell ref="AF39:AF40"/>
    <mergeCell ref="AG39:AG40"/>
    <mergeCell ref="AH39:AH40"/>
    <mergeCell ref="AJ39:AJ40"/>
  </mergeCells>
  <printOptions/>
  <pageMargins left="0.8" right="0.38" top="0.6" bottom="0.23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KOMATU TAKUYA</dc:creator>
  <cp:keywords/>
  <dc:description/>
  <cp:lastModifiedBy>modele-i_007</cp:lastModifiedBy>
  <cp:lastPrinted>2012-11-04T08:10:51Z</cp:lastPrinted>
  <dcterms:created xsi:type="dcterms:W3CDTF">2009-08-26T13:01:25Z</dcterms:created>
  <dcterms:modified xsi:type="dcterms:W3CDTF">2012-12-02T08:03:37Z</dcterms:modified>
  <cp:category/>
  <cp:version/>
  <cp:contentType/>
  <cp:contentStatus/>
</cp:coreProperties>
</file>